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114預算\114概算調查\掛網\"/>
    </mc:Choice>
  </mc:AlternateContent>
  <bookViews>
    <workbookView xWindow="0" yWindow="0" windowWidth="24000" windowHeight="9465" tabRatio="785" firstSheet="14" activeTab="14"/>
  </bookViews>
  <sheets>
    <sheet name="分工表-行政單位" sheetId="1" r:id="rId1"/>
    <sheet name="學術單位填表說明" sheetId="2" r:id="rId2"/>
    <sheet name="2學雜費預估" sheetId="3" r:id="rId3"/>
    <sheet name="3設置及應用電腦經費概算表" sheetId="4" r:id="rId4"/>
    <sheet name="4公務車輛" sheetId="5" r:id="rId5"/>
    <sheet name="5申購單價500萬元以上儀器設備調查表" sheetId="6" r:id="rId6"/>
    <sheet name="6延續性工程" sheetId="7" r:id="rId7"/>
    <sheet name="7新興計畫調查表" sheetId="8" r:id="rId8"/>
    <sheet name="8重大修繕維護費調查表" sheetId="9" r:id="rId9"/>
    <sheet name="9辦公房舍" sheetId="10" r:id="rId10"/>
    <sheet name="10員工人數" sheetId="11" r:id="rId11"/>
    <sheet name="11校基人員薪資" sheetId="12" r:id="rId12"/>
    <sheet name="12用人費用明細表" sheetId="13" r:id="rId13"/>
    <sheet name="12-1用人費用彙計表" sheetId="14" r:id="rId14"/>
    <sheet name="12-2專兼任教師鐘點費需求表" sheetId="15" r:id="rId15"/>
    <sheet name="13派員出國計畫表" sheetId="16" r:id="rId16"/>
    <sheet name="14派員赴大陸計畫類別表" sheetId="17" r:id="rId17"/>
    <sheet name="15在職專班-學位班" sheetId="18" r:id="rId18"/>
    <sheet name="16建教推廣班及補助" sheetId="19" r:id="rId19"/>
    <sheet name="17委辦補助等計畫收支併列總表" sheetId="20" r:id="rId20"/>
    <sheet name="17-1招待所收支表" sheetId="21" r:id="rId21"/>
    <sheet name="17-2宿舍收支表_" sheetId="22" r:id="rId22"/>
    <sheet name="17-3其他場地收支表" sheetId="23" r:id="rId23"/>
    <sheet name="17-4自辦招生考試收支表" sheetId="24" r:id="rId24"/>
    <sheet name="18學生公費" sheetId="25" r:id="rId25"/>
    <sheet name="18-1學雜費減免" sheetId="26" r:id="rId26"/>
    <sheet name="19各項全校費用" sheetId="27" r:id="rId27"/>
    <sheet name="20報廢明細表" sheetId="28" r:id="rId28"/>
    <sheet name="21折舊費用-AB版" sheetId="29" r:id="rId29"/>
    <sheet name="22固定資產明細表" sheetId="30" r:id="rId30"/>
    <sheet name="固定資產明細表_範例" sheetId="31" r:id="rId31"/>
    <sheet name="22-1財產科目定義" sheetId="32" r:id="rId32"/>
    <sheet name="23雜項_利息_受贈_版權收入" sheetId="33" r:id="rId33"/>
  </sheets>
  <definedNames>
    <definedName name="_xlnm.Print_Area" localSheetId="11">'11校基人員薪資'!$A$1:$R$68</definedName>
    <definedName name="_xlnm.Print_Area" localSheetId="13">'12-1用人費用彙計表'!$A$1:$T$28</definedName>
    <definedName name="_xlnm.Print_Area" localSheetId="12">'12用人費用明細表'!$A$1:$AE$193</definedName>
    <definedName name="_xlnm.Print_Area" localSheetId="15">'13派員出國計畫表'!$A$1:$H$21</definedName>
    <definedName name="_xlnm.Print_Area" localSheetId="17">'15在職專班-學位班'!$A$1:$M$33</definedName>
    <definedName name="_xlnm.Print_Area" localSheetId="18">'16建教推廣班及補助'!$A$1:$H$45</definedName>
    <definedName name="_xlnm.Print_Area" localSheetId="20">'17-1招待所收支表'!$A$1:$E$30</definedName>
    <definedName name="_xlnm.Print_Area" localSheetId="21">'17-2宿舍收支表_'!$A$1:$E$31</definedName>
    <definedName name="_xlnm.Print_Area" localSheetId="22">'17-3其他場地收支表'!$A$1:$D$32</definedName>
    <definedName name="_xlnm.Print_Area" localSheetId="23">'17-4自辦招生考試收支表'!$A$1:$E$30</definedName>
    <definedName name="_xlnm.Print_Area" localSheetId="19">'17委辦補助等計畫收支併列總表'!$A$1:$D$41</definedName>
    <definedName name="_xlnm.Print_Area" localSheetId="24">'18學生公費'!$A$1:$Q$15</definedName>
    <definedName name="_xlnm.Print_Area" localSheetId="26">'19各項全校費用'!$A$1:$F$33</definedName>
    <definedName name="_xlnm.Print_Area" localSheetId="27">'20報廢明細表'!$A$1:$F$21</definedName>
    <definedName name="_xlnm.Print_Area" localSheetId="28">'21折舊費用-AB版'!$A$1:$J$27</definedName>
    <definedName name="_xlnm.Print_Area" localSheetId="29">'22固定資產明細表'!$A$1:$G$36</definedName>
    <definedName name="_xlnm.Print_Area" localSheetId="32">'23雜項_利息_受贈_版權收入'!$A$1:$D$24</definedName>
    <definedName name="_xlnm.Print_Area" localSheetId="3">'3設置及應用電腦經費概算表'!$A$2:$G$24</definedName>
    <definedName name="_xlnm.Print_Area" localSheetId="6">'6延續性工程'!$A$1:$I$23</definedName>
    <definedName name="_xlnm.Print_Area" localSheetId="8">'8重大修繕維護費調查表'!$A$1:$G$19</definedName>
    <definedName name="_xlnm.Print_Area" localSheetId="30">固定資產明細表_範例!$A$1:$F$37</definedName>
    <definedName name="_xlnm.Print_Titles" localSheetId="30">固定資產明細表_範例!$A$1:$IV$5</definedName>
    <definedName name="審查組別" localSheetId="20">!#REF!</definedName>
    <definedName name="審查組別" localSheetId="21">!#REF!</definedName>
    <definedName name="審查組別" localSheetId="22">!#REF!</definedName>
    <definedName name="審查組別" localSheetId="23">!#REF!</definedName>
    <definedName name="審查組別" localSheetId="19">!#REF!</definedName>
    <definedName name="審查組別" localSheetId="27">!#REF!</definedName>
    <definedName name="審查組別" localSheetId="28">!#REF!</definedName>
    <definedName name="審查組別" localSheetId="29">!#REF!</definedName>
    <definedName name="審查組別" localSheetId="32">!#REF!</definedName>
    <definedName name="審查組別">!#REF!</definedName>
  </definedNames>
  <calcPr calcId="162913"/>
</workbook>
</file>

<file path=xl/calcChain.xml><?xml version="1.0" encoding="utf-8"?>
<calcChain xmlns="http://schemas.openxmlformats.org/spreadsheetml/2006/main">
  <c r="O8" i="3" l="1"/>
  <c r="O9" i="3"/>
  <c r="O10" i="3"/>
  <c r="O11" i="3"/>
  <c r="O12" i="3"/>
  <c r="O13" i="3"/>
  <c r="O14" i="3"/>
  <c r="O15" i="3"/>
  <c r="O16" i="3"/>
  <c r="N9" i="3"/>
  <c r="N10" i="3"/>
  <c r="N11" i="3"/>
  <c r="N12" i="3"/>
  <c r="N13" i="3"/>
  <c r="N14" i="3"/>
  <c r="N15" i="3"/>
  <c r="N16" i="3"/>
  <c r="M9" i="3"/>
  <c r="M10" i="3"/>
  <c r="M11" i="3"/>
  <c r="M12" i="3"/>
  <c r="M13" i="3"/>
  <c r="M14" i="3"/>
  <c r="M15" i="3"/>
  <c r="M16" i="3"/>
  <c r="O25" i="3"/>
  <c r="N25" i="3"/>
  <c r="M25" i="3"/>
  <c r="K25" i="3"/>
  <c r="J25" i="3"/>
  <c r="I25" i="3"/>
  <c r="I26" i="3"/>
  <c r="D25" i="3"/>
  <c r="J9" i="3"/>
  <c r="J10" i="3"/>
  <c r="J11" i="3"/>
  <c r="J12" i="3"/>
  <c r="J13" i="3"/>
  <c r="J14" i="3"/>
  <c r="J15" i="3"/>
  <c r="J16" i="3"/>
  <c r="I9" i="3"/>
  <c r="I10" i="3"/>
  <c r="I11" i="3"/>
  <c r="I12" i="3"/>
  <c r="I13" i="3"/>
  <c r="I14" i="3"/>
  <c r="I15" i="3"/>
  <c r="I16" i="3"/>
  <c r="D16" i="3"/>
  <c r="D9" i="3"/>
  <c r="D8" i="3"/>
  <c r="K15" i="3" l="1"/>
  <c r="K12" i="3"/>
  <c r="K11" i="3"/>
  <c r="K16" i="3"/>
  <c r="K14" i="3"/>
  <c r="K13" i="3"/>
  <c r="K10" i="3"/>
  <c r="K9" i="3"/>
  <c r="B42" i="3"/>
  <c r="C20" i="33" l="1"/>
  <c r="E28" i="31"/>
  <c r="E21" i="31"/>
  <c r="E16" i="31"/>
  <c r="E15" i="31"/>
  <c r="E14" i="31"/>
  <c r="E13" i="31"/>
  <c r="E12" i="31" s="1"/>
  <c r="E9" i="31"/>
  <c r="E8" i="31" s="1"/>
  <c r="E7" i="31" s="1"/>
  <c r="E6" i="31" s="1"/>
  <c r="E25" i="30"/>
  <c r="E18" i="30"/>
  <c r="E11" i="30"/>
  <c r="E8" i="30"/>
  <c r="E7" i="30" s="1"/>
  <c r="J26" i="29"/>
  <c r="J25" i="29"/>
  <c r="J24" i="29"/>
  <c r="J23" i="29"/>
  <c r="J22" i="29"/>
  <c r="J21" i="29"/>
  <c r="J20" i="29"/>
  <c r="J19" i="29"/>
  <c r="J18" i="29"/>
  <c r="J17" i="29" s="1"/>
  <c r="F17" i="29"/>
  <c r="C17" i="29"/>
  <c r="J15" i="29"/>
  <c r="J14" i="29"/>
  <c r="J13" i="29"/>
  <c r="J12" i="29"/>
  <c r="J11" i="29"/>
  <c r="J10" i="29"/>
  <c r="J9" i="29"/>
  <c r="J8" i="29"/>
  <c r="J7" i="29"/>
  <c r="J6" i="29" s="1"/>
  <c r="I6" i="29"/>
  <c r="H6" i="29"/>
  <c r="H4" i="29" s="1"/>
  <c r="F6" i="29"/>
  <c r="E6" i="29"/>
  <c r="E4" i="29" s="1"/>
  <c r="C6" i="29"/>
  <c r="B4" i="29" s="1"/>
  <c r="B6" i="29"/>
  <c r="F14" i="28"/>
  <c r="E14" i="28"/>
  <c r="D14" i="28"/>
  <c r="C14" i="28"/>
  <c r="B14" i="28"/>
  <c r="F8" i="28"/>
  <c r="E8" i="28"/>
  <c r="D8" i="28"/>
  <c r="C8" i="28"/>
  <c r="B8" i="28"/>
  <c r="J10" i="26"/>
  <c r="I10" i="26"/>
  <c r="H10" i="26"/>
  <c r="G10" i="26"/>
  <c r="F10" i="26"/>
  <c r="E10" i="26"/>
  <c r="D10" i="26"/>
  <c r="C10" i="26"/>
  <c r="B10" i="26"/>
  <c r="K10" i="26" s="1"/>
  <c r="K9" i="26"/>
  <c r="K8" i="26"/>
  <c r="K7" i="26"/>
  <c r="K6" i="26"/>
  <c r="N11" i="25"/>
  <c r="M11" i="25"/>
  <c r="L11" i="25"/>
  <c r="K11" i="25"/>
  <c r="J11" i="25"/>
  <c r="I11" i="25"/>
  <c r="H11" i="25"/>
  <c r="G11" i="25"/>
  <c r="F11" i="25"/>
  <c r="E11" i="25"/>
  <c r="D11" i="25"/>
  <c r="C11" i="25"/>
  <c r="O10" i="25"/>
  <c r="O9" i="25"/>
  <c r="O8" i="25"/>
  <c r="O7" i="25"/>
  <c r="O6" i="25"/>
  <c r="D26" i="24"/>
  <c r="D25" i="24"/>
  <c r="D24" i="24"/>
  <c r="D23" i="24"/>
  <c r="D22" i="24"/>
  <c r="D21" i="24"/>
  <c r="D20" i="24"/>
  <c r="D19" i="24"/>
  <c r="D18" i="24"/>
  <c r="D17" i="24" s="1"/>
  <c r="D15" i="24"/>
  <c r="D6" i="24" s="1"/>
  <c r="D28" i="24" s="1"/>
  <c r="D14" i="24"/>
  <c r="F14" i="24" s="1"/>
  <c r="D13" i="24"/>
  <c r="D12" i="24"/>
  <c r="D11" i="24"/>
  <c r="D10" i="24"/>
  <c r="D9" i="24"/>
  <c r="D8" i="24"/>
  <c r="D7" i="24"/>
  <c r="C16" i="23"/>
  <c r="C27" i="23" s="1"/>
  <c r="C6" i="23"/>
  <c r="D24" i="22"/>
  <c r="D12" i="22"/>
  <c r="D5" i="22"/>
  <c r="B8" i="21"/>
  <c r="B25" i="21" s="1"/>
  <c r="B5" i="21"/>
  <c r="C16" i="20"/>
  <c r="B16" i="20"/>
  <c r="C5" i="20"/>
  <c r="B5" i="20"/>
  <c r="G41" i="19"/>
  <c r="G40" i="19"/>
  <c r="D40" i="19"/>
  <c r="G32" i="19"/>
  <c r="D32" i="19"/>
  <c r="G21" i="19"/>
  <c r="F21" i="19"/>
  <c r="D19" i="19"/>
  <c r="D18" i="19"/>
  <c r="D20" i="19" s="1"/>
  <c r="D16" i="19"/>
  <c r="D15" i="19"/>
  <c r="D14" i="19"/>
  <c r="D13" i="19"/>
  <c r="D12" i="19"/>
  <c r="D11" i="19"/>
  <c r="D10" i="19"/>
  <c r="D9" i="19"/>
  <c r="E24" i="18"/>
  <c r="D24" i="18"/>
  <c r="G24" i="18" s="1"/>
  <c r="H24" i="18" s="1"/>
  <c r="J24" i="18" s="1"/>
  <c r="E23" i="18"/>
  <c r="D23" i="18"/>
  <c r="G23" i="18" s="1"/>
  <c r="H23" i="18" s="1"/>
  <c r="J23" i="18" s="1"/>
  <c r="E22" i="18"/>
  <c r="D22" i="18"/>
  <c r="G22" i="18" s="1"/>
  <c r="H22" i="18" s="1"/>
  <c r="J22" i="18" s="1"/>
  <c r="G21" i="18"/>
  <c r="H21" i="18" s="1"/>
  <c r="J21" i="18" s="1"/>
  <c r="E21" i="18"/>
  <c r="D21" i="18"/>
  <c r="E20" i="18"/>
  <c r="G20" i="18" s="1"/>
  <c r="H20" i="18" s="1"/>
  <c r="J20" i="18" s="1"/>
  <c r="D20" i="18"/>
  <c r="G19" i="18"/>
  <c r="H19" i="18" s="1"/>
  <c r="J19" i="18" s="1"/>
  <c r="E19" i="18"/>
  <c r="D19" i="18"/>
  <c r="E18" i="18"/>
  <c r="G18" i="18" s="1"/>
  <c r="H18" i="18" s="1"/>
  <c r="J18" i="18" s="1"/>
  <c r="D18" i="18"/>
  <c r="E17" i="18"/>
  <c r="D17" i="18"/>
  <c r="G17" i="18" s="1"/>
  <c r="H17" i="18" s="1"/>
  <c r="J17" i="18" s="1"/>
  <c r="E16" i="18"/>
  <c r="D16" i="18"/>
  <c r="G16" i="18" s="1"/>
  <c r="H16" i="18" s="1"/>
  <c r="J16" i="18" s="1"/>
  <c r="E15" i="18"/>
  <c r="D15" i="18"/>
  <c r="G15" i="18" s="1"/>
  <c r="H15" i="18" s="1"/>
  <c r="J15" i="18" s="1"/>
  <c r="E14" i="18"/>
  <c r="G14" i="18" s="1"/>
  <c r="H14" i="18" s="1"/>
  <c r="J14" i="18" s="1"/>
  <c r="D14" i="18"/>
  <c r="G13" i="18"/>
  <c r="H13" i="18" s="1"/>
  <c r="J13" i="18" s="1"/>
  <c r="E13" i="18"/>
  <c r="D13" i="18"/>
  <c r="E12" i="18"/>
  <c r="D12" i="18"/>
  <c r="G12" i="18" s="1"/>
  <c r="H12" i="18" s="1"/>
  <c r="J12" i="18" s="1"/>
  <c r="E11" i="18"/>
  <c r="D11" i="18"/>
  <c r="G11" i="18" s="1"/>
  <c r="H11" i="18" s="1"/>
  <c r="J11" i="18" s="1"/>
  <c r="E10" i="18"/>
  <c r="D10" i="18"/>
  <c r="G10" i="18" s="1"/>
  <c r="H10" i="18" s="1"/>
  <c r="J10" i="18" s="1"/>
  <c r="G9" i="18"/>
  <c r="H9" i="18" s="1"/>
  <c r="J9" i="18" s="1"/>
  <c r="E9" i="18"/>
  <c r="D9" i="18"/>
  <c r="K19" i="17"/>
  <c r="F17" i="16"/>
  <c r="S22" i="14"/>
  <c r="S23" i="14" s="1"/>
  <c r="R22" i="14"/>
  <c r="R23" i="14" s="1"/>
  <c r="Q22" i="14"/>
  <c r="Q23" i="14" s="1"/>
  <c r="P22" i="14"/>
  <c r="O22" i="14"/>
  <c r="O23" i="14" s="1"/>
  <c r="M22" i="14"/>
  <c r="M23" i="14" s="1"/>
  <c r="K22" i="14"/>
  <c r="K23" i="14" s="1"/>
  <c r="J22" i="14"/>
  <c r="J23" i="14" s="1"/>
  <c r="I22" i="14"/>
  <c r="H22" i="14"/>
  <c r="H23" i="14" s="1"/>
  <c r="G22" i="14"/>
  <c r="G23" i="14" s="1"/>
  <c r="F22" i="14"/>
  <c r="F23" i="14" s="1"/>
  <c r="E22" i="14"/>
  <c r="E23" i="14" s="1"/>
  <c r="D22" i="14"/>
  <c r="D23" i="14" s="1"/>
  <c r="C22" i="14"/>
  <c r="B22" i="14"/>
  <c r="T18" i="14"/>
  <c r="T23" i="14" s="1"/>
  <c r="S18" i="14"/>
  <c r="R18" i="14"/>
  <c r="Q18" i="14"/>
  <c r="P18" i="14"/>
  <c r="O18" i="14"/>
  <c r="M18" i="14"/>
  <c r="K18" i="14"/>
  <c r="J18" i="14"/>
  <c r="I18" i="14"/>
  <c r="H18" i="14"/>
  <c r="G18" i="14"/>
  <c r="F18" i="14"/>
  <c r="E18" i="14"/>
  <c r="D18" i="14"/>
  <c r="C18" i="14"/>
  <c r="B18" i="14"/>
  <c r="B23" i="14" s="1"/>
  <c r="T13" i="14"/>
  <c r="S13" i="14"/>
  <c r="R13" i="14"/>
  <c r="Q13" i="14"/>
  <c r="P13" i="14"/>
  <c r="O13" i="14"/>
  <c r="M13" i="14"/>
  <c r="L13" i="14"/>
  <c r="L23" i="14" s="1"/>
  <c r="K13" i="14"/>
  <c r="J13" i="14"/>
  <c r="I13" i="14"/>
  <c r="H13" i="14"/>
  <c r="G13" i="14"/>
  <c r="F13" i="14"/>
  <c r="E13" i="14"/>
  <c r="D13" i="14"/>
  <c r="C13" i="14"/>
  <c r="C23" i="14" s="1"/>
  <c r="B13" i="14"/>
  <c r="Y186" i="13"/>
  <c r="AD186" i="13" s="1"/>
  <c r="S186" i="13"/>
  <c r="AD185" i="13"/>
  <c r="S183" i="13"/>
  <c r="Y183" i="13" s="1"/>
  <c r="AD183" i="13" s="1"/>
  <c r="M181" i="13"/>
  <c r="L181" i="13"/>
  <c r="K181" i="13"/>
  <c r="J181" i="13"/>
  <c r="J182" i="13" s="1"/>
  <c r="I181" i="13"/>
  <c r="H181" i="13"/>
  <c r="H182" i="13" s="1"/>
  <c r="G181" i="13"/>
  <c r="G182" i="13" s="1"/>
  <c r="F181" i="13"/>
  <c r="F182" i="13" s="1"/>
  <c r="E181" i="13"/>
  <c r="E182" i="13" s="1"/>
  <c r="D181" i="13"/>
  <c r="D182" i="13" s="1"/>
  <c r="B181" i="13"/>
  <c r="AC180" i="13"/>
  <c r="X180" i="13"/>
  <c r="W180" i="13"/>
  <c r="V180" i="13"/>
  <c r="U180" i="13"/>
  <c r="T180" i="13"/>
  <c r="R180" i="13"/>
  <c r="C180" i="13"/>
  <c r="B180" i="13"/>
  <c r="Z179" i="13"/>
  <c r="Q179" i="13"/>
  <c r="P179" i="13"/>
  <c r="S179" i="13" s="1"/>
  <c r="Y179" i="13" s="1"/>
  <c r="G179" i="13"/>
  <c r="N179" i="13" s="1"/>
  <c r="AA178" i="13"/>
  <c r="Z178" i="13"/>
  <c r="Z180" i="13" s="1"/>
  <c r="Q178" i="13"/>
  <c r="Q180" i="13" s="1"/>
  <c r="P178" i="13"/>
  <c r="P180" i="13" s="1"/>
  <c r="N178" i="13"/>
  <c r="N180" i="13" s="1"/>
  <c r="M178" i="13"/>
  <c r="AB178" i="13" s="1"/>
  <c r="L178" i="13"/>
  <c r="G178" i="13"/>
  <c r="K178" i="13" s="1"/>
  <c r="O178" i="13" s="1"/>
  <c r="AC177" i="13"/>
  <c r="AC181" i="13" s="1"/>
  <c r="AC182" i="13" s="1"/>
  <c r="AC187" i="13" s="1"/>
  <c r="X177" i="13"/>
  <c r="X181" i="13" s="1"/>
  <c r="X182" i="13" s="1"/>
  <c r="X187" i="13" s="1"/>
  <c r="W177" i="13"/>
  <c r="W181" i="13" s="1"/>
  <c r="V177" i="13"/>
  <c r="V181" i="13" s="1"/>
  <c r="U177" i="13"/>
  <c r="U181" i="13" s="1"/>
  <c r="T177" i="13"/>
  <c r="T181" i="13" s="1"/>
  <c r="R177" i="13"/>
  <c r="R181" i="13" s="1"/>
  <c r="C177" i="13"/>
  <c r="C181" i="13" s="1"/>
  <c r="B177" i="13"/>
  <c r="Z176" i="13"/>
  <c r="Y176" i="13"/>
  <c r="Q176" i="13"/>
  <c r="S176" i="13" s="1"/>
  <c r="P176" i="13"/>
  <c r="L176" i="13"/>
  <c r="AA176" i="13" s="1"/>
  <c r="G176" i="13"/>
  <c r="N176" i="13" s="1"/>
  <c r="AA175" i="13"/>
  <c r="Z175" i="13"/>
  <c r="Q175" i="13"/>
  <c r="P175" i="13"/>
  <c r="S175" i="13" s="1"/>
  <c r="Y175" i="13" s="1"/>
  <c r="N175" i="13"/>
  <c r="M175" i="13"/>
  <c r="AB175" i="13" s="1"/>
  <c r="L175" i="13"/>
  <c r="K175" i="13"/>
  <c r="O175" i="13" s="1"/>
  <c r="G175" i="13"/>
  <c r="Z174" i="13"/>
  <c r="Q174" i="13"/>
  <c r="P174" i="13"/>
  <c r="S174" i="13" s="1"/>
  <c r="Y174" i="13" s="1"/>
  <c r="K174" i="13"/>
  <c r="O174" i="13" s="1"/>
  <c r="G174" i="13"/>
  <c r="N174" i="13" s="1"/>
  <c r="Z173" i="13"/>
  <c r="S173" i="13"/>
  <c r="Y173" i="13" s="1"/>
  <c r="Q173" i="13"/>
  <c r="P173" i="13"/>
  <c r="M173" i="13"/>
  <c r="AB173" i="13" s="1"/>
  <c r="L173" i="13"/>
  <c r="AA173" i="13" s="1"/>
  <c r="K173" i="13"/>
  <c r="O173" i="13" s="1"/>
  <c r="G173" i="13"/>
  <c r="N173" i="13" s="1"/>
  <c r="Z172" i="13"/>
  <c r="S172" i="13"/>
  <c r="Y172" i="13" s="1"/>
  <c r="Q172" i="13"/>
  <c r="P172" i="13"/>
  <c r="N172" i="13"/>
  <c r="M172" i="13"/>
  <c r="AB172" i="13" s="1"/>
  <c r="G172" i="13"/>
  <c r="L172" i="13" s="1"/>
  <c r="AA172" i="13" s="1"/>
  <c r="Z171" i="13"/>
  <c r="Q171" i="13"/>
  <c r="P171" i="13"/>
  <c r="G171" i="13"/>
  <c r="N171" i="13" s="1"/>
  <c r="Z170" i="13"/>
  <c r="Q170" i="13"/>
  <c r="S170" i="13" s="1"/>
  <c r="Y170" i="13" s="1"/>
  <c r="P170" i="13"/>
  <c r="L170" i="13"/>
  <c r="AA170" i="13" s="1"/>
  <c r="K170" i="13"/>
  <c r="O170" i="13" s="1"/>
  <c r="G170" i="13"/>
  <c r="N170" i="13" s="1"/>
  <c r="AA169" i="13"/>
  <c r="Z169" i="13"/>
  <c r="Q169" i="13"/>
  <c r="P169" i="13"/>
  <c r="S169" i="13" s="1"/>
  <c r="Y169" i="13" s="1"/>
  <c r="N169" i="13"/>
  <c r="M169" i="13"/>
  <c r="AB169" i="13" s="1"/>
  <c r="L169" i="13"/>
  <c r="G169" i="13"/>
  <c r="K169" i="13" s="1"/>
  <c r="O169" i="13" s="1"/>
  <c r="Z168" i="13"/>
  <c r="Q168" i="13"/>
  <c r="P168" i="13"/>
  <c r="S168" i="13" s="1"/>
  <c r="Y168" i="13" s="1"/>
  <c r="K168" i="13"/>
  <c r="O168" i="13" s="1"/>
  <c r="G168" i="13"/>
  <c r="N168" i="13" s="1"/>
  <c r="Z167" i="13"/>
  <c r="S167" i="13"/>
  <c r="Y167" i="13" s="1"/>
  <c r="Q167" i="13"/>
  <c r="P167" i="13"/>
  <c r="M167" i="13"/>
  <c r="AB167" i="13" s="1"/>
  <c r="L167" i="13"/>
  <c r="AA167" i="13" s="1"/>
  <c r="K167" i="13"/>
  <c r="O167" i="13" s="1"/>
  <c r="G167" i="13"/>
  <c r="N167" i="13" s="1"/>
  <c r="Z166" i="13"/>
  <c r="Y166" i="13"/>
  <c r="S166" i="13"/>
  <c r="Q166" i="13"/>
  <c r="P166" i="13"/>
  <c r="O166" i="13"/>
  <c r="N166" i="13"/>
  <c r="M166" i="13"/>
  <c r="AB166" i="13" s="1"/>
  <c r="K166" i="13"/>
  <c r="G166" i="13"/>
  <c r="L166" i="13" s="1"/>
  <c r="AA166" i="13" s="1"/>
  <c r="Z165" i="13"/>
  <c r="Q165" i="13"/>
  <c r="P165" i="13"/>
  <c r="S165" i="13" s="1"/>
  <c r="Y165" i="13" s="1"/>
  <c r="G165" i="13"/>
  <c r="N165" i="13" s="1"/>
  <c r="Z164" i="13"/>
  <c r="Y164" i="13"/>
  <c r="S164" i="13"/>
  <c r="Q164" i="13"/>
  <c r="P164" i="13"/>
  <c r="L164" i="13"/>
  <c r="AA164" i="13" s="1"/>
  <c r="K164" i="13"/>
  <c r="O164" i="13" s="1"/>
  <c r="G164" i="13"/>
  <c r="N164" i="13" s="1"/>
  <c r="AA163" i="13"/>
  <c r="Z163" i="13"/>
  <c r="Q163" i="13"/>
  <c r="S163" i="13" s="1"/>
  <c r="Y163" i="13" s="1"/>
  <c r="P163" i="13"/>
  <c r="N163" i="13"/>
  <c r="M163" i="13"/>
  <c r="AB163" i="13" s="1"/>
  <c r="G163" i="13"/>
  <c r="L163" i="13" s="1"/>
  <c r="Z162" i="13"/>
  <c r="Q162" i="13"/>
  <c r="P162" i="13"/>
  <c r="S162" i="13" s="1"/>
  <c r="Y162" i="13" s="1"/>
  <c r="K162" i="13"/>
  <c r="O162" i="13" s="1"/>
  <c r="G162" i="13"/>
  <c r="N162" i="13" s="1"/>
  <c r="Z161" i="13"/>
  <c r="S161" i="13"/>
  <c r="Y161" i="13" s="1"/>
  <c r="Q161" i="13"/>
  <c r="P161" i="13"/>
  <c r="M161" i="13"/>
  <c r="AB161" i="13" s="1"/>
  <c r="L161" i="13"/>
  <c r="AA161" i="13" s="1"/>
  <c r="K161" i="13"/>
  <c r="O161" i="13" s="1"/>
  <c r="G161" i="13"/>
  <c r="N161" i="13" s="1"/>
  <c r="Z160" i="13"/>
  <c r="Q160" i="13"/>
  <c r="P160" i="13"/>
  <c r="S160" i="13" s="1"/>
  <c r="Y160" i="13" s="1"/>
  <c r="O160" i="13"/>
  <c r="N160" i="13"/>
  <c r="M160" i="13"/>
  <c r="AB160" i="13" s="1"/>
  <c r="K160" i="13"/>
  <c r="G160" i="13"/>
  <c r="L160" i="13" s="1"/>
  <c r="AA160" i="13" s="1"/>
  <c r="Z159" i="13"/>
  <c r="Q159" i="13"/>
  <c r="P159" i="13"/>
  <c r="S159" i="13" s="1"/>
  <c r="Y159" i="13" s="1"/>
  <c r="G159" i="13"/>
  <c r="N159" i="13" s="1"/>
  <c r="Z158" i="13"/>
  <c r="Y158" i="13"/>
  <c r="S158" i="13"/>
  <c r="Q158" i="13"/>
  <c r="P158" i="13"/>
  <c r="L158" i="13"/>
  <c r="AA158" i="13" s="1"/>
  <c r="K158" i="13"/>
  <c r="O158" i="13" s="1"/>
  <c r="G158" i="13"/>
  <c r="N158" i="13" s="1"/>
  <c r="Z157" i="13"/>
  <c r="Y157" i="13"/>
  <c r="S157" i="13"/>
  <c r="Q157" i="13"/>
  <c r="P157" i="13"/>
  <c r="N157" i="13"/>
  <c r="G157" i="13"/>
  <c r="M157" i="13" s="1"/>
  <c r="AB157" i="13" s="1"/>
  <c r="Z156" i="13"/>
  <c r="Q156" i="13"/>
  <c r="P156" i="13"/>
  <c r="S156" i="13" s="1"/>
  <c r="Y156" i="13" s="1"/>
  <c r="K156" i="13"/>
  <c r="O156" i="13" s="1"/>
  <c r="G156" i="13"/>
  <c r="N156" i="13" s="1"/>
  <c r="Z155" i="13"/>
  <c r="S155" i="13"/>
  <c r="Y155" i="13" s="1"/>
  <c r="Q155" i="13"/>
  <c r="P155" i="13"/>
  <c r="M155" i="13"/>
  <c r="AB155" i="13" s="1"/>
  <c r="L155" i="13"/>
  <c r="AA155" i="13" s="1"/>
  <c r="K155" i="13"/>
  <c r="O155" i="13" s="1"/>
  <c r="G155" i="13"/>
  <c r="N155" i="13" s="1"/>
  <c r="Z154" i="13"/>
  <c r="Q154" i="13"/>
  <c r="P154" i="13"/>
  <c r="S154" i="13" s="1"/>
  <c r="Y154" i="13" s="1"/>
  <c r="O154" i="13"/>
  <c r="N154" i="13"/>
  <c r="M154" i="13"/>
  <c r="AB154" i="13" s="1"/>
  <c r="L154" i="13"/>
  <c r="AA154" i="13" s="1"/>
  <c r="K154" i="13"/>
  <c r="G154" i="13"/>
  <c r="Z153" i="13"/>
  <c r="Q153" i="13"/>
  <c r="P153" i="13"/>
  <c r="S153" i="13" s="1"/>
  <c r="Y153" i="13" s="1"/>
  <c r="G153" i="13"/>
  <c r="N153" i="13" s="1"/>
  <c r="Z152" i="13"/>
  <c r="Y152" i="13"/>
  <c r="S152" i="13"/>
  <c r="Q152" i="13"/>
  <c r="P152" i="13"/>
  <c r="L152" i="13"/>
  <c r="AA152" i="13" s="1"/>
  <c r="K152" i="13"/>
  <c r="O152" i="13" s="1"/>
  <c r="G152" i="13"/>
  <c r="N152" i="13" s="1"/>
  <c r="AA151" i="13"/>
  <c r="Z151" i="13"/>
  <c r="S151" i="13"/>
  <c r="Y151" i="13" s="1"/>
  <c r="Q151" i="13"/>
  <c r="P151" i="13"/>
  <c r="N151" i="13"/>
  <c r="M151" i="13"/>
  <c r="AB151" i="13" s="1"/>
  <c r="G151" i="13"/>
  <c r="L151" i="13" s="1"/>
  <c r="Z150" i="13"/>
  <c r="Q150" i="13"/>
  <c r="P150" i="13"/>
  <c r="S150" i="13" s="1"/>
  <c r="Y150" i="13" s="1"/>
  <c r="K150" i="13"/>
  <c r="O150" i="13" s="1"/>
  <c r="G150" i="13"/>
  <c r="N150" i="13" s="1"/>
  <c r="Z149" i="13"/>
  <c r="S149" i="13"/>
  <c r="Y149" i="13" s="1"/>
  <c r="Q149" i="13"/>
  <c r="P149" i="13"/>
  <c r="M149" i="13"/>
  <c r="AB149" i="13" s="1"/>
  <c r="L149" i="13"/>
  <c r="AA149" i="13" s="1"/>
  <c r="G149" i="13"/>
  <c r="N149" i="13" s="1"/>
  <c r="Z148" i="13"/>
  <c r="Q148" i="13"/>
  <c r="S148" i="13" s="1"/>
  <c r="Y148" i="13" s="1"/>
  <c r="P148" i="13"/>
  <c r="O148" i="13"/>
  <c r="N148" i="13"/>
  <c r="M148" i="13"/>
  <c r="AB148" i="13" s="1"/>
  <c r="L148" i="13"/>
  <c r="AA148" i="13" s="1"/>
  <c r="G148" i="13"/>
  <c r="K148" i="13" s="1"/>
  <c r="Z147" i="13"/>
  <c r="Q147" i="13"/>
  <c r="P147" i="13"/>
  <c r="S147" i="13" s="1"/>
  <c r="Y147" i="13" s="1"/>
  <c r="G147" i="13"/>
  <c r="N147" i="13" s="1"/>
  <c r="Z146" i="13"/>
  <c r="Q146" i="13"/>
  <c r="P146" i="13"/>
  <c r="S146" i="13" s="1"/>
  <c r="Y146" i="13" s="1"/>
  <c r="G146" i="13"/>
  <c r="N146" i="13" s="1"/>
  <c r="Z145" i="13"/>
  <c r="Y145" i="13"/>
  <c r="S145" i="13"/>
  <c r="Q145" i="13"/>
  <c r="P145" i="13"/>
  <c r="L145" i="13"/>
  <c r="AA145" i="13" s="1"/>
  <c r="K145" i="13"/>
  <c r="O145" i="13" s="1"/>
  <c r="G145" i="13"/>
  <c r="N145" i="13" s="1"/>
  <c r="AA144" i="13"/>
  <c r="Z144" i="13"/>
  <c r="S144" i="13"/>
  <c r="Y144" i="13" s="1"/>
  <c r="Q144" i="13"/>
  <c r="P144" i="13"/>
  <c r="N144" i="13"/>
  <c r="M144" i="13"/>
  <c r="AB144" i="13" s="1"/>
  <c r="L144" i="13"/>
  <c r="K144" i="13"/>
  <c r="O144" i="13" s="1"/>
  <c r="G144" i="13"/>
  <c r="Z143" i="13"/>
  <c r="Q143" i="13"/>
  <c r="P143" i="13"/>
  <c r="S143" i="13" s="1"/>
  <c r="Y143" i="13" s="1"/>
  <c r="K143" i="13"/>
  <c r="O143" i="13" s="1"/>
  <c r="G143" i="13"/>
  <c r="N143" i="13" s="1"/>
  <c r="Z142" i="13"/>
  <c r="Q142" i="13"/>
  <c r="P142" i="13"/>
  <c r="S142" i="13" s="1"/>
  <c r="Y142" i="13" s="1"/>
  <c r="K142" i="13"/>
  <c r="O142" i="13" s="1"/>
  <c r="G142" i="13"/>
  <c r="N142" i="13" s="1"/>
  <c r="AD142" i="13" s="1"/>
  <c r="Z141" i="13"/>
  <c r="Q141" i="13"/>
  <c r="P141" i="13"/>
  <c r="S141" i="13" s="1"/>
  <c r="Y141" i="13" s="1"/>
  <c r="K141" i="13"/>
  <c r="O141" i="13" s="1"/>
  <c r="G141" i="13"/>
  <c r="N141" i="13" s="1"/>
  <c r="AD141" i="13" s="1"/>
  <c r="Z140" i="13"/>
  <c r="S140" i="13"/>
  <c r="Y140" i="13" s="1"/>
  <c r="Q140" i="13"/>
  <c r="P140" i="13"/>
  <c r="M140" i="13"/>
  <c r="AB140" i="13" s="1"/>
  <c r="L140" i="13"/>
  <c r="AA140" i="13" s="1"/>
  <c r="G140" i="13"/>
  <c r="N140" i="13" s="1"/>
  <c r="Z139" i="13"/>
  <c r="Q139" i="13"/>
  <c r="P139" i="13"/>
  <c r="S139" i="13" s="1"/>
  <c r="Y139" i="13" s="1"/>
  <c r="N139" i="13"/>
  <c r="G139" i="13"/>
  <c r="L139" i="13" s="1"/>
  <c r="AA139" i="13" s="1"/>
  <c r="Z138" i="13"/>
  <c r="Q138" i="13"/>
  <c r="P138" i="13"/>
  <c r="S138" i="13" s="1"/>
  <c r="Y138" i="13" s="1"/>
  <c r="G138" i="13"/>
  <c r="N138" i="13" s="1"/>
  <c r="Z137" i="13"/>
  <c r="Y137" i="13"/>
  <c r="S137" i="13"/>
  <c r="Q137" i="13"/>
  <c r="P137" i="13"/>
  <c r="L137" i="13"/>
  <c r="AA137" i="13" s="1"/>
  <c r="K137" i="13"/>
  <c r="O137" i="13" s="1"/>
  <c r="G137" i="13"/>
  <c r="N137" i="13" s="1"/>
  <c r="Z136" i="13"/>
  <c r="Q136" i="13"/>
  <c r="P136" i="13"/>
  <c r="S136" i="13" s="1"/>
  <c r="Y136" i="13" s="1"/>
  <c r="N136" i="13"/>
  <c r="G136" i="13"/>
  <c r="M136" i="13" s="1"/>
  <c r="AB136" i="13" s="1"/>
  <c r="Z135" i="13"/>
  <c r="Q135" i="13"/>
  <c r="P135" i="13"/>
  <c r="S135" i="13" s="1"/>
  <c r="Y135" i="13" s="1"/>
  <c r="K135" i="13"/>
  <c r="O135" i="13" s="1"/>
  <c r="G135" i="13"/>
  <c r="N135" i="13" s="1"/>
  <c r="Z134" i="13"/>
  <c r="S134" i="13"/>
  <c r="Y134" i="13" s="1"/>
  <c r="Q134" i="13"/>
  <c r="P134" i="13"/>
  <c r="M134" i="13"/>
  <c r="AB134" i="13" s="1"/>
  <c r="L134" i="13"/>
  <c r="AA134" i="13" s="1"/>
  <c r="G134" i="13"/>
  <c r="N134" i="13" s="1"/>
  <c r="Z133" i="13"/>
  <c r="S133" i="13"/>
  <c r="Y133" i="13" s="1"/>
  <c r="Q133" i="13"/>
  <c r="P133" i="13"/>
  <c r="M133" i="13"/>
  <c r="L133" i="13"/>
  <c r="G133" i="13"/>
  <c r="N133" i="13" s="1"/>
  <c r="Z132" i="13"/>
  <c r="Q132" i="13"/>
  <c r="P132" i="13"/>
  <c r="S132" i="13" s="1"/>
  <c r="Y132" i="13" s="1"/>
  <c r="G132" i="13"/>
  <c r="L132" i="13" s="1"/>
  <c r="AA132" i="13" s="1"/>
  <c r="Z131" i="13"/>
  <c r="Q131" i="13"/>
  <c r="P131" i="13"/>
  <c r="S131" i="13" s="1"/>
  <c r="Y131" i="13" s="1"/>
  <c r="G131" i="13"/>
  <c r="N131" i="13" s="1"/>
  <c r="Z130" i="13"/>
  <c r="Y130" i="13"/>
  <c r="S130" i="13"/>
  <c r="Q130" i="13"/>
  <c r="P130" i="13"/>
  <c r="L130" i="13"/>
  <c r="AA130" i="13" s="1"/>
  <c r="G130" i="13"/>
  <c r="N130" i="13" s="1"/>
  <c r="Z129" i="13"/>
  <c r="Q129" i="13"/>
  <c r="P129" i="13"/>
  <c r="S129" i="13" s="1"/>
  <c r="Y129" i="13" s="1"/>
  <c r="N129" i="13"/>
  <c r="G129" i="13"/>
  <c r="M129" i="13" s="1"/>
  <c r="AB129" i="13" s="1"/>
  <c r="Z128" i="13"/>
  <c r="Q128" i="13"/>
  <c r="P128" i="13"/>
  <c r="S128" i="13" s="1"/>
  <c r="Y128" i="13" s="1"/>
  <c r="K128" i="13"/>
  <c r="O128" i="13" s="1"/>
  <c r="G128" i="13"/>
  <c r="N128" i="13" s="1"/>
  <c r="Z127" i="13"/>
  <c r="S127" i="13"/>
  <c r="Y127" i="13" s="1"/>
  <c r="Q127" i="13"/>
  <c r="P127" i="13"/>
  <c r="M127" i="13"/>
  <c r="AB127" i="13" s="1"/>
  <c r="G127" i="13"/>
  <c r="N127" i="13" s="1"/>
  <c r="Z126" i="13"/>
  <c r="Z177" i="13" s="1"/>
  <c r="Z181" i="13" s="1"/>
  <c r="Y126" i="13"/>
  <c r="S126" i="13"/>
  <c r="Q126" i="13"/>
  <c r="P126" i="13"/>
  <c r="P177" i="13" s="1"/>
  <c r="P181" i="13" s="1"/>
  <c r="G126" i="13"/>
  <c r="L126" i="13" s="1"/>
  <c r="AA126" i="13" s="1"/>
  <c r="AC123" i="13"/>
  <c r="M123" i="13"/>
  <c r="J123" i="13"/>
  <c r="H123" i="13"/>
  <c r="G123" i="13"/>
  <c r="F123" i="13"/>
  <c r="E123" i="13"/>
  <c r="D123" i="13"/>
  <c r="AD122" i="13"/>
  <c r="S122" i="13"/>
  <c r="X121" i="13"/>
  <c r="U121" i="13"/>
  <c r="T121" i="13"/>
  <c r="R121" i="13"/>
  <c r="C121" i="13"/>
  <c r="B121" i="13"/>
  <c r="AD120" i="13"/>
  <c r="S120" i="13"/>
  <c r="AB119" i="13"/>
  <c r="Z119" i="13"/>
  <c r="V119" i="13"/>
  <c r="Q119" i="13"/>
  <c r="P119" i="13"/>
  <c r="S119" i="13" s="1"/>
  <c r="Y119" i="13" s="1"/>
  <c r="O119" i="13"/>
  <c r="G119" i="13"/>
  <c r="N119" i="13" s="1"/>
  <c r="AB118" i="13"/>
  <c r="Z118" i="13"/>
  <c r="W118" i="13"/>
  <c r="Q118" i="13"/>
  <c r="P118" i="13"/>
  <c r="S118" i="13" s="1"/>
  <c r="Y118" i="13" s="1"/>
  <c r="K118" i="13"/>
  <c r="G118" i="13"/>
  <c r="O118" i="13" s="1"/>
  <c r="AB117" i="13"/>
  <c r="Z117" i="13"/>
  <c r="W117" i="13"/>
  <c r="V117" i="13"/>
  <c r="Q117" i="13"/>
  <c r="P117" i="13"/>
  <c r="S117" i="13" s="1"/>
  <c r="Y117" i="13" s="1"/>
  <c r="O117" i="13"/>
  <c r="N117" i="13"/>
  <c r="K117" i="13"/>
  <c r="G117" i="13"/>
  <c r="L117" i="13" s="1"/>
  <c r="AA117" i="13" s="1"/>
  <c r="AB116" i="13"/>
  <c r="Z116" i="13"/>
  <c r="W116" i="13"/>
  <c r="Q116" i="13"/>
  <c r="S116" i="13" s="1"/>
  <c r="Y116" i="13" s="1"/>
  <c r="P116" i="13"/>
  <c r="L116" i="13"/>
  <c r="AA116" i="13" s="1"/>
  <c r="K116" i="13"/>
  <c r="G116" i="13"/>
  <c r="N116" i="13" s="1"/>
  <c r="AD116" i="13" s="1"/>
  <c r="AB115" i="13"/>
  <c r="Z115" i="13"/>
  <c r="W115" i="13"/>
  <c r="V115" i="13"/>
  <c r="Q115" i="13"/>
  <c r="P115" i="13"/>
  <c r="S115" i="13" s="1"/>
  <c r="K115" i="13"/>
  <c r="G115" i="13"/>
  <c r="O115" i="13" s="1"/>
  <c r="AB114" i="13"/>
  <c r="Z114" i="13"/>
  <c r="W114" i="13"/>
  <c r="V114" i="13"/>
  <c r="Y114" i="13" s="1"/>
  <c r="S114" i="13"/>
  <c r="Q114" i="13"/>
  <c r="P114" i="13"/>
  <c r="O114" i="13"/>
  <c r="G114" i="13"/>
  <c r="N114" i="13" s="1"/>
  <c r="AB113" i="13"/>
  <c r="Z113" i="13"/>
  <c r="W113" i="13"/>
  <c r="V113" i="13"/>
  <c r="S113" i="13"/>
  <c r="Y113" i="13" s="1"/>
  <c r="AD113" i="13" s="1"/>
  <c r="Q113" i="13"/>
  <c r="P113" i="13"/>
  <c r="O113" i="13"/>
  <c r="N113" i="13"/>
  <c r="L113" i="13"/>
  <c r="AA113" i="13" s="1"/>
  <c r="K113" i="13"/>
  <c r="G113" i="13"/>
  <c r="AB112" i="13"/>
  <c r="Z112" i="13"/>
  <c r="W112" i="13"/>
  <c r="V112" i="13"/>
  <c r="Q112" i="13"/>
  <c r="P112" i="13"/>
  <c r="S112" i="13" s="1"/>
  <c r="Y112" i="13" s="1"/>
  <c r="O112" i="13"/>
  <c r="L112" i="13"/>
  <c r="AA112" i="13" s="1"/>
  <c r="AD112" i="13" s="1"/>
  <c r="K112" i="13"/>
  <c r="G112" i="13"/>
  <c r="N112" i="13" s="1"/>
  <c r="AB111" i="13"/>
  <c r="Z111" i="13"/>
  <c r="W111" i="13"/>
  <c r="S111" i="13"/>
  <c r="Y111" i="13" s="1"/>
  <c r="Q111" i="13"/>
  <c r="P111" i="13"/>
  <c r="N111" i="13"/>
  <c r="L111" i="13"/>
  <c r="AA111" i="13" s="1"/>
  <c r="G111" i="13"/>
  <c r="K111" i="13" s="1"/>
  <c r="AB110" i="13"/>
  <c r="Z110" i="13"/>
  <c r="W110" i="13"/>
  <c r="Q110" i="13"/>
  <c r="P110" i="13"/>
  <c r="S110" i="13" s="1"/>
  <c r="Y110" i="13" s="1"/>
  <c r="O110" i="13"/>
  <c r="K110" i="13"/>
  <c r="G110" i="13"/>
  <c r="N110" i="13" s="1"/>
  <c r="AB109" i="13"/>
  <c r="Z109" i="13"/>
  <c r="W109" i="13"/>
  <c r="Q109" i="13"/>
  <c r="S109" i="13" s="1"/>
  <c r="Y109" i="13" s="1"/>
  <c r="P109" i="13"/>
  <c r="L109" i="13"/>
  <c r="AA109" i="13" s="1"/>
  <c r="K109" i="13"/>
  <c r="G109" i="13"/>
  <c r="N109" i="13" s="1"/>
  <c r="AB108" i="13"/>
  <c r="Z108" i="13"/>
  <c r="W108" i="13"/>
  <c r="S108" i="13"/>
  <c r="Y108" i="13" s="1"/>
  <c r="Q108" i="13"/>
  <c r="P108" i="13"/>
  <c r="O108" i="13"/>
  <c r="G108" i="13"/>
  <c r="N108" i="13" s="1"/>
  <c r="AB107" i="13"/>
  <c r="Z107" i="13"/>
  <c r="W107" i="13"/>
  <c r="Q107" i="13"/>
  <c r="P107" i="13"/>
  <c r="S107" i="13" s="1"/>
  <c r="Y107" i="13" s="1"/>
  <c r="G107" i="13"/>
  <c r="AB106" i="13"/>
  <c r="Z106" i="13"/>
  <c r="W106" i="13"/>
  <c r="V106" i="13"/>
  <c r="S106" i="13"/>
  <c r="Y106" i="13" s="1"/>
  <c r="Q106" i="13"/>
  <c r="P106" i="13"/>
  <c r="G106" i="13"/>
  <c r="N106" i="13" s="1"/>
  <c r="AB105" i="13"/>
  <c r="Z105" i="13"/>
  <c r="W105" i="13"/>
  <c r="Q105" i="13"/>
  <c r="P105" i="13"/>
  <c r="S105" i="13" s="1"/>
  <c r="Y105" i="13" s="1"/>
  <c r="G105" i="13"/>
  <c r="AB104" i="13"/>
  <c r="Z104" i="13"/>
  <c r="W104" i="13"/>
  <c r="V104" i="13"/>
  <c r="S104" i="13"/>
  <c r="Y104" i="13" s="1"/>
  <c r="Q104" i="13"/>
  <c r="P104" i="13"/>
  <c r="G104" i="13"/>
  <c r="AB103" i="13"/>
  <c r="Z103" i="13"/>
  <c r="W103" i="13"/>
  <c r="V103" i="13"/>
  <c r="Q103" i="13"/>
  <c r="S103" i="13" s="1"/>
  <c r="Y103" i="13" s="1"/>
  <c r="P103" i="13"/>
  <c r="N103" i="13"/>
  <c r="L103" i="13"/>
  <c r="AA103" i="13" s="1"/>
  <c r="G103" i="13"/>
  <c r="O103" i="13" s="1"/>
  <c r="AB102" i="13"/>
  <c r="Z102" i="13"/>
  <c r="W102" i="13"/>
  <c r="V102" i="13"/>
  <c r="Q102" i="13"/>
  <c r="P102" i="13"/>
  <c r="L102" i="13"/>
  <c r="AA102" i="13" s="1"/>
  <c r="K102" i="13"/>
  <c r="G102" i="13"/>
  <c r="O102" i="13" s="1"/>
  <c r="AB101" i="13"/>
  <c r="Z101" i="13"/>
  <c r="Z121" i="13" s="1"/>
  <c r="V101" i="13"/>
  <c r="S101" i="13"/>
  <c r="Q101" i="13"/>
  <c r="P101" i="13"/>
  <c r="G101" i="13"/>
  <c r="O101" i="13" s="1"/>
  <c r="L99" i="13"/>
  <c r="L123" i="13" s="1"/>
  <c r="I99" i="13"/>
  <c r="I123" i="13" s="1"/>
  <c r="I182" i="13" s="1"/>
  <c r="AB98" i="13"/>
  <c r="X98" i="13"/>
  <c r="W98" i="13"/>
  <c r="V98" i="13"/>
  <c r="U98" i="13"/>
  <c r="T98" i="13"/>
  <c r="R98" i="13"/>
  <c r="R99" i="13" s="1"/>
  <c r="R123" i="13" s="1"/>
  <c r="N98" i="13"/>
  <c r="L98" i="13"/>
  <c r="I98" i="13"/>
  <c r="K98" i="13" s="1"/>
  <c r="C98" i="13"/>
  <c r="B98" i="13"/>
  <c r="AA97" i="13"/>
  <c r="Z97" i="13"/>
  <c r="Q97" i="13"/>
  <c r="P97" i="13"/>
  <c r="S97" i="13" s="1"/>
  <c r="Y97" i="13" s="1"/>
  <c r="O97" i="13"/>
  <c r="O98" i="13" s="1"/>
  <c r="N97" i="13"/>
  <c r="AD97" i="13" s="1"/>
  <c r="L97" i="13"/>
  <c r="G97" i="13"/>
  <c r="K97" i="13" s="1"/>
  <c r="AA96" i="13"/>
  <c r="Z96" i="13"/>
  <c r="S96" i="13"/>
  <c r="Y96" i="13" s="1"/>
  <c r="Q96" i="13"/>
  <c r="P96" i="13"/>
  <c r="O96" i="13"/>
  <c r="N96" i="13"/>
  <c r="AD96" i="13" s="1"/>
  <c r="L96" i="13"/>
  <c r="G96" i="13"/>
  <c r="K96" i="13" s="1"/>
  <c r="AA95" i="13"/>
  <c r="Z95" i="13"/>
  <c r="Y95" i="13"/>
  <c r="AD95" i="13" s="1"/>
  <c r="S95" i="13"/>
  <c r="Q95" i="13"/>
  <c r="P95" i="13"/>
  <c r="O95" i="13"/>
  <c r="N95" i="13"/>
  <c r="L95" i="13"/>
  <c r="G95" i="13"/>
  <c r="K95" i="13" s="1"/>
  <c r="AA94" i="13"/>
  <c r="Z94" i="13"/>
  <c r="Z98" i="13" s="1"/>
  <c r="Q94" i="13"/>
  <c r="Q98" i="13" s="1"/>
  <c r="P94" i="13"/>
  <c r="O94" i="13"/>
  <c r="N94" i="13"/>
  <c r="L94" i="13"/>
  <c r="G94" i="13"/>
  <c r="K94" i="13" s="1"/>
  <c r="AB93" i="13"/>
  <c r="X93" i="13"/>
  <c r="W93" i="13"/>
  <c r="U93" i="13"/>
  <c r="U99" i="13" s="1"/>
  <c r="T93" i="13"/>
  <c r="R93" i="13"/>
  <c r="L93" i="13"/>
  <c r="I93" i="13"/>
  <c r="K93" i="13" s="1"/>
  <c r="C93" i="13"/>
  <c r="B93" i="13"/>
  <c r="Z92" i="13"/>
  <c r="Q92" i="13"/>
  <c r="P92" i="13"/>
  <c r="O92" i="13"/>
  <c r="L92" i="13"/>
  <c r="K92" i="13"/>
  <c r="G92" i="13"/>
  <c r="Z91" i="13"/>
  <c r="Y91" i="13"/>
  <c r="Q91" i="13"/>
  <c r="P91" i="13"/>
  <c r="S91" i="13" s="1"/>
  <c r="O91" i="13"/>
  <c r="L91" i="13"/>
  <c r="K91" i="13"/>
  <c r="G91" i="13"/>
  <c r="Z90" i="13"/>
  <c r="Q90" i="13"/>
  <c r="S90" i="13" s="1"/>
  <c r="Y90" i="13" s="1"/>
  <c r="P90" i="13"/>
  <c r="O90" i="13"/>
  <c r="G90" i="13"/>
  <c r="Z89" i="13"/>
  <c r="Q89" i="13"/>
  <c r="P89" i="13"/>
  <c r="S89" i="13" s="1"/>
  <c r="Y89" i="13" s="1"/>
  <c r="O89" i="13"/>
  <c r="K89" i="13"/>
  <c r="G89" i="13"/>
  <c r="Z88" i="13"/>
  <c r="Q88" i="13"/>
  <c r="S88" i="13" s="1"/>
  <c r="Y88" i="13" s="1"/>
  <c r="P88" i="13"/>
  <c r="O88" i="13"/>
  <c r="L88" i="13"/>
  <c r="K88" i="13"/>
  <c r="G88" i="13"/>
  <c r="Z87" i="13"/>
  <c r="Q87" i="13"/>
  <c r="S87" i="13" s="1"/>
  <c r="Y87" i="13" s="1"/>
  <c r="P87" i="13"/>
  <c r="O87" i="13"/>
  <c r="K87" i="13"/>
  <c r="G87" i="13"/>
  <c r="Z86" i="13"/>
  <c r="Q86" i="13"/>
  <c r="P86" i="13"/>
  <c r="S86" i="13" s="1"/>
  <c r="Y86" i="13" s="1"/>
  <c r="O86" i="13"/>
  <c r="L86" i="13"/>
  <c r="K86" i="13"/>
  <c r="G86" i="13"/>
  <c r="Z85" i="13"/>
  <c r="Y85" i="13"/>
  <c r="V85" i="13"/>
  <c r="Q85" i="13"/>
  <c r="P85" i="13"/>
  <c r="S85" i="13" s="1"/>
  <c r="N85" i="13"/>
  <c r="L85" i="13"/>
  <c r="G85" i="13"/>
  <c r="Z84" i="13"/>
  <c r="Q84" i="13"/>
  <c r="S84" i="13" s="1"/>
  <c r="Y84" i="13" s="1"/>
  <c r="P84" i="13"/>
  <c r="O84" i="13"/>
  <c r="L84" i="13"/>
  <c r="K84" i="13"/>
  <c r="G84" i="13"/>
  <c r="AA83" i="13"/>
  <c r="Z83" i="13"/>
  <c r="V83" i="13"/>
  <c r="V93" i="13" s="1"/>
  <c r="S83" i="13"/>
  <c r="Q83" i="13"/>
  <c r="P83" i="13"/>
  <c r="O83" i="13"/>
  <c r="N83" i="13"/>
  <c r="L83" i="13"/>
  <c r="K83" i="13"/>
  <c r="G83" i="13"/>
  <c r="AA82" i="13"/>
  <c r="Z82" i="13"/>
  <c r="Q82" i="13"/>
  <c r="S82" i="13" s="1"/>
  <c r="Y82" i="13" s="1"/>
  <c r="P82" i="13"/>
  <c r="O82" i="13"/>
  <c r="N82" i="13"/>
  <c r="L82" i="13"/>
  <c r="K82" i="13"/>
  <c r="G82" i="13"/>
  <c r="AA81" i="13"/>
  <c r="Z81" i="13"/>
  <c r="V81" i="13"/>
  <c r="Q81" i="13"/>
  <c r="P81" i="13"/>
  <c r="S81" i="13" s="1"/>
  <c r="Y81" i="13" s="1"/>
  <c r="O81" i="13"/>
  <c r="N81" i="13"/>
  <c r="L81" i="13"/>
  <c r="G81" i="13"/>
  <c r="K81" i="13" s="1"/>
  <c r="AA80" i="13"/>
  <c r="AD80" i="13" s="1"/>
  <c r="Z80" i="13"/>
  <c r="Q80" i="13"/>
  <c r="P80" i="13"/>
  <c r="S80" i="13" s="1"/>
  <c r="Y80" i="13" s="1"/>
  <c r="O80" i="13"/>
  <c r="N80" i="13"/>
  <c r="L80" i="13"/>
  <c r="G80" i="13"/>
  <c r="K80" i="13" s="1"/>
  <c r="AA79" i="13"/>
  <c r="Z79" i="13"/>
  <c r="Q79" i="13"/>
  <c r="P79" i="13"/>
  <c r="S79" i="13" s="1"/>
  <c r="Y79" i="13" s="1"/>
  <c r="O79" i="13"/>
  <c r="AD79" i="13" s="1"/>
  <c r="N79" i="13"/>
  <c r="L79" i="13"/>
  <c r="G79" i="13"/>
  <c r="K79" i="13" s="1"/>
  <c r="Z78" i="13"/>
  <c r="V78" i="13"/>
  <c r="Q78" i="13"/>
  <c r="P78" i="13"/>
  <c r="N78" i="13"/>
  <c r="G78" i="13"/>
  <c r="AA78" i="13" s="1"/>
  <c r="Z77" i="13"/>
  <c r="Q77" i="13"/>
  <c r="P77" i="13"/>
  <c r="S77" i="13" s="1"/>
  <c r="Y77" i="13" s="1"/>
  <c r="AD77" i="13" s="1"/>
  <c r="L77" i="13"/>
  <c r="K77" i="13"/>
  <c r="G77" i="13"/>
  <c r="Z76" i="13"/>
  <c r="S76" i="13"/>
  <c r="Y76" i="13" s="1"/>
  <c r="Q76" i="13"/>
  <c r="P76" i="13"/>
  <c r="G76" i="13"/>
  <c r="Z75" i="13"/>
  <c r="Q75" i="13"/>
  <c r="P75" i="13"/>
  <c r="O75" i="13"/>
  <c r="G75" i="13"/>
  <c r="Z74" i="13"/>
  <c r="Q74" i="13"/>
  <c r="S74" i="13" s="1"/>
  <c r="Y74" i="13" s="1"/>
  <c r="P74" i="13"/>
  <c r="O74" i="13"/>
  <c r="N74" i="13"/>
  <c r="L74" i="13"/>
  <c r="G74" i="13"/>
  <c r="AA74" i="13" s="1"/>
  <c r="AA73" i="13"/>
  <c r="Z73" i="13"/>
  <c r="V73" i="13"/>
  <c r="Q73" i="13"/>
  <c r="S73" i="13" s="1"/>
  <c r="Y73" i="13" s="1"/>
  <c r="P73" i="13"/>
  <c r="O73" i="13"/>
  <c r="N73" i="13"/>
  <c r="L73" i="13"/>
  <c r="K73" i="13"/>
  <c r="G73" i="13"/>
  <c r="AA72" i="13"/>
  <c r="Z72" i="13"/>
  <c r="Y72" i="13"/>
  <c r="S72" i="13"/>
  <c r="Q72" i="13"/>
  <c r="P72" i="13"/>
  <c r="O72" i="13"/>
  <c r="N72" i="13"/>
  <c r="AD72" i="13" s="1"/>
  <c r="L72" i="13"/>
  <c r="K72" i="13"/>
  <c r="G72" i="13"/>
  <c r="AA71" i="13"/>
  <c r="Z71" i="13"/>
  <c r="Y71" i="13"/>
  <c r="S71" i="13"/>
  <c r="Q71" i="13"/>
  <c r="P71" i="13"/>
  <c r="O71" i="13"/>
  <c r="N71" i="13"/>
  <c r="L71" i="13"/>
  <c r="K71" i="13"/>
  <c r="G71" i="13"/>
  <c r="AA70" i="13"/>
  <c r="Z70" i="13"/>
  <c r="V70" i="13"/>
  <c r="S70" i="13"/>
  <c r="Q70" i="13"/>
  <c r="P70" i="13"/>
  <c r="O70" i="13"/>
  <c r="N70" i="13"/>
  <c r="L70" i="13"/>
  <c r="G70" i="13"/>
  <c r="K70" i="13" s="1"/>
  <c r="AB69" i="13"/>
  <c r="X69" i="13"/>
  <c r="W69" i="13"/>
  <c r="U69" i="13"/>
  <c r="T69" i="13"/>
  <c r="R69" i="13"/>
  <c r="L69" i="13"/>
  <c r="I69" i="13"/>
  <c r="K69" i="13" s="1"/>
  <c r="C69" i="13"/>
  <c r="C99" i="13" s="1"/>
  <c r="C123" i="13" s="1"/>
  <c r="B69" i="13"/>
  <c r="Z68" i="13"/>
  <c r="Q68" i="13"/>
  <c r="P68" i="13"/>
  <c r="S68" i="13" s="1"/>
  <c r="Y68" i="13" s="1"/>
  <c r="O68" i="13"/>
  <c r="G68" i="13"/>
  <c r="Z67" i="13"/>
  <c r="Q67" i="13"/>
  <c r="P67" i="13"/>
  <c r="S67" i="13" s="1"/>
  <c r="Y67" i="13" s="1"/>
  <c r="O67" i="13"/>
  <c r="L67" i="13"/>
  <c r="G67" i="13"/>
  <c r="Z66" i="13"/>
  <c r="S66" i="13"/>
  <c r="Y66" i="13" s="1"/>
  <c r="Q66" i="13"/>
  <c r="P66" i="13"/>
  <c r="O66" i="13"/>
  <c r="G66" i="13"/>
  <c r="L66" i="13" s="1"/>
  <c r="Z65" i="13"/>
  <c r="S65" i="13"/>
  <c r="Y65" i="13" s="1"/>
  <c r="Q65" i="13"/>
  <c r="P65" i="13"/>
  <c r="G65" i="13"/>
  <c r="Z64" i="13"/>
  <c r="Q64" i="13"/>
  <c r="P64" i="13"/>
  <c r="S64" i="13" s="1"/>
  <c r="Y64" i="13" s="1"/>
  <c r="O64" i="13"/>
  <c r="L64" i="13"/>
  <c r="G64" i="13"/>
  <c r="Z63" i="13"/>
  <c r="V63" i="13"/>
  <c r="Q63" i="13"/>
  <c r="P63" i="13"/>
  <c r="S63" i="13" s="1"/>
  <c r="Y63" i="13" s="1"/>
  <c r="N63" i="13"/>
  <c r="L63" i="13"/>
  <c r="K63" i="13"/>
  <c r="G63" i="13"/>
  <c r="Z62" i="13"/>
  <c r="Q62" i="13"/>
  <c r="P62" i="13"/>
  <c r="S62" i="13" s="1"/>
  <c r="Y62" i="13" s="1"/>
  <c r="O62" i="13"/>
  <c r="K62" i="13"/>
  <c r="G62" i="13"/>
  <c r="AA61" i="13"/>
  <c r="Z61" i="13"/>
  <c r="V61" i="13"/>
  <c r="Q61" i="13"/>
  <c r="S61" i="13" s="1"/>
  <c r="Y61" i="13" s="1"/>
  <c r="P61" i="13"/>
  <c r="O61" i="13"/>
  <c r="N61" i="13"/>
  <c r="L61" i="13"/>
  <c r="K61" i="13"/>
  <c r="G61" i="13"/>
  <c r="AA60" i="13"/>
  <c r="Z60" i="13"/>
  <c r="V60" i="13"/>
  <c r="S60" i="13"/>
  <c r="Y60" i="13" s="1"/>
  <c r="Q60" i="13"/>
  <c r="P60" i="13"/>
  <c r="O60" i="13"/>
  <c r="N60" i="13"/>
  <c r="L60" i="13"/>
  <c r="G60" i="13"/>
  <c r="K60" i="13" s="1"/>
  <c r="AA59" i="13"/>
  <c r="Z59" i="13"/>
  <c r="Q59" i="13"/>
  <c r="P59" i="13"/>
  <c r="S59" i="13" s="1"/>
  <c r="Y59" i="13" s="1"/>
  <c r="O59" i="13"/>
  <c r="AD59" i="13" s="1"/>
  <c r="N59" i="13"/>
  <c r="L59" i="13"/>
  <c r="G59" i="13"/>
  <c r="K59" i="13" s="1"/>
  <c r="AA58" i="13"/>
  <c r="Z58" i="13"/>
  <c r="AD58" i="13" s="1"/>
  <c r="Q58" i="13"/>
  <c r="P58" i="13"/>
  <c r="S58" i="13" s="1"/>
  <c r="Y58" i="13" s="1"/>
  <c r="O58" i="13"/>
  <c r="N58" i="13"/>
  <c r="L58" i="13"/>
  <c r="G58" i="13"/>
  <c r="K58" i="13" s="1"/>
  <c r="AA57" i="13"/>
  <c r="Z57" i="13"/>
  <c r="V57" i="13"/>
  <c r="Q57" i="13"/>
  <c r="P57" i="13"/>
  <c r="G57" i="13"/>
  <c r="AA56" i="13"/>
  <c r="Z56" i="13"/>
  <c r="Y56" i="13"/>
  <c r="Q56" i="13"/>
  <c r="P56" i="13"/>
  <c r="S56" i="13" s="1"/>
  <c r="O56" i="13"/>
  <c r="N56" i="13"/>
  <c r="G56" i="13"/>
  <c r="AA55" i="13"/>
  <c r="Z55" i="13"/>
  <c r="V55" i="13"/>
  <c r="Q55" i="13"/>
  <c r="P55" i="13"/>
  <c r="S55" i="13" s="1"/>
  <c r="Y55" i="13" s="1"/>
  <c r="O55" i="13"/>
  <c r="G55" i="13"/>
  <c r="AA54" i="13"/>
  <c r="Z54" i="13"/>
  <c r="S54" i="13"/>
  <c r="Y54" i="13" s="1"/>
  <c r="Q54" i="13"/>
  <c r="P54" i="13"/>
  <c r="O54" i="13"/>
  <c r="K54" i="13"/>
  <c r="G54" i="13"/>
  <c r="AA53" i="13"/>
  <c r="Z53" i="13"/>
  <c r="V53" i="13"/>
  <c r="Q53" i="13"/>
  <c r="P53" i="13"/>
  <c r="S53" i="13" s="1"/>
  <c r="Y53" i="13" s="1"/>
  <c r="K53" i="13"/>
  <c r="G53" i="13"/>
  <c r="AA52" i="13"/>
  <c r="Z52" i="13"/>
  <c r="V52" i="13"/>
  <c r="Q52" i="13"/>
  <c r="S52" i="13" s="1"/>
  <c r="Y52" i="13" s="1"/>
  <c r="P52" i="13"/>
  <c r="N52" i="13"/>
  <c r="AD52" i="13" s="1"/>
  <c r="K52" i="13"/>
  <c r="G52" i="13"/>
  <c r="O52" i="13" s="1"/>
  <c r="Z51" i="13"/>
  <c r="AD51" i="13" s="1"/>
  <c r="Y51" i="13"/>
  <c r="Q51" i="13"/>
  <c r="S51" i="13" s="1"/>
  <c r="P51" i="13"/>
  <c r="O51" i="13"/>
  <c r="N51" i="13"/>
  <c r="L51" i="13"/>
  <c r="G51" i="13"/>
  <c r="AA51" i="13" s="1"/>
  <c r="Z50" i="13"/>
  <c r="V50" i="13"/>
  <c r="Y50" i="13" s="1"/>
  <c r="S50" i="13"/>
  <c r="Q50" i="13"/>
  <c r="P50" i="13"/>
  <c r="O50" i="13"/>
  <c r="N50" i="13"/>
  <c r="L50" i="13"/>
  <c r="G50" i="13"/>
  <c r="AA50" i="13" s="1"/>
  <c r="AA49" i="13"/>
  <c r="Z49" i="13"/>
  <c r="V49" i="13"/>
  <c r="Y49" i="13" s="1"/>
  <c r="Q49" i="13"/>
  <c r="P49" i="13"/>
  <c r="S49" i="13" s="1"/>
  <c r="O49" i="13"/>
  <c r="N49" i="13"/>
  <c r="L49" i="13"/>
  <c r="K49" i="13"/>
  <c r="G49" i="13"/>
  <c r="Z48" i="13"/>
  <c r="Y48" i="13"/>
  <c r="V48" i="13"/>
  <c r="Q48" i="13"/>
  <c r="P48" i="13"/>
  <c r="S48" i="13" s="1"/>
  <c r="O48" i="13"/>
  <c r="L48" i="13"/>
  <c r="G48" i="13"/>
  <c r="Z47" i="13"/>
  <c r="V47" i="13"/>
  <c r="Q47" i="13"/>
  <c r="S47" i="13" s="1"/>
  <c r="Y47" i="13" s="1"/>
  <c r="P47" i="13"/>
  <c r="K47" i="13"/>
  <c r="G47" i="13"/>
  <c r="Z46" i="13"/>
  <c r="V46" i="13"/>
  <c r="S46" i="13"/>
  <c r="Y46" i="13" s="1"/>
  <c r="Q46" i="13"/>
  <c r="P46" i="13"/>
  <c r="G46" i="13"/>
  <c r="Z45" i="13"/>
  <c r="V45" i="13"/>
  <c r="Q45" i="13"/>
  <c r="P45" i="13"/>
  <c r="N45" i="13"/>
  <c r="L45" i="13"/>
  <c r="K45" i="13"/>
  <c r="G45" i="13"/>
  <c r="Z44" i="13"/>
  <c r="Y44" i="13"/>
  <c r="S44" i="13"/>
  <c r="Q44" i="13"/>
  <c r="P44" i="13"/>
  <c r="O44" i="13"/>
  <c r="N44" i="13"/>
  <c r="L44" i="13"/>
  <c r="K44" i="13"/>
  <c r="G44" i="13"/>
  <c r="AA44" i="13" s="1"/>
  <c r="AA43" i="13"/>
  <c r="Z43" i="13"/>
  <c r="Y43" i="13"/>
  <c r="V43" i="13"/>
  <c r="S43" i="13"/>
  <c r="Q43" i="13"/>
  <c r="P43" i="13"/>
  <c r="O43" i="13"/>
  <c r="N43" i="13"/>
  <c r="L43" i="13"/>
  <c r="K43" i="13"/>
  <c r="G43" i="13"/>
  <c r="AA42" i="13"/>
  <c r="Z42" i="13"/>
  <c r="Y42" i="13"/>
  <c r="V42" i="13"/>
  <c r="S42" i="13"/>
  <c r="Q42" i="13"/>
  <c r="P42" i="13"/>
  <c r="O42" i="13"/>
  <c r="N42" i="13"/>
  <c r="L42" i="13"/>
  <c r="G42" i="13"/>
  <c r="K42" i="13" s="1"/>
  <c r="AA41" i="13"/>
  <c r="Z41" i="13"/>
  <c r="Y41" i="13"/>
  <c r="AD41" i="13" s="1"/>
  <c r="S41" i="13"/>
  <c r="Q41" i="13"/>
  <c r="P41" i="13"/>
  <c r="O41" i="13"/>
  <c r="N41" i="13"/>
  <c r="L41" i="13"/>
  <c r="G41" i="13"/>
  <c r="K41" i="13" s="1"/>
  <c r="AA40" i="13"/>
  <c r="Z40" i="13"/>
  <c r="V40" i="13"/>
  <c r="Q40" i="13"/>
  <c r="P40" i="13"/>
  <c r="N40" i="13"/>
  <c r="G40" i="13"/>
  <c r="Z39" i="13"/>
  <c r="Q39" i="13"/>
  <c r="P39" i="13"/>
  <c r="O39" i="13"/>
  <c r="G39" i="13"/>
  <c r="AA39" i="13" s="1"/>
  <c r="Z38" i="13"/>
  <c r="Y38" i="13"/>
  <c r="V38" i="13"/>
  <c r="S38" i="13"/>
  <c r="Q38" i="13"/>
  <c r="P38" i="13"/>
  <c r="K38" i="13"/>
  <c r="G38" i="13"/>
  <c r="Z37" i="13"/>
  <c r="V37" i="13"/>
  <c r="Q37" i="13"/>
  <c r="Q69" i="13" s="1"/>
  <c r="P37" i="13"/>
  <c r="S37" i="13" s="1"/>
  <c r="Y37" i="13" s="1"/>
  <c r="L37" i="13"/>
  <c r="K37" i="13"/>
  <c r="G37" i="13"/>
  <c r="AA36" i="13"/>
  <c r="AD36" i="13" s="1"/>
  <c r="Z36" i="13"/>
  <c r="Q36" i="13"/>
  <c r="P36" i="13"/>
  <c r="S36" i="13" s="1"/>
  <c r="Y36" i="13" s="1"/>
  <c r="O36" i="13"/>
  <c r="L36" i="13"/>
  <c r="G36" i="13"/>
  <c r="N36" i="13" s="1"/>
  <c r="AA35" i="13"/>
  <c r="Z35" i="13"/>
  <c r="V35" i="13"/>
  <c r="Q35" i="13"/>
  <c r="S35" i="13" s="1"/>
  <c r="Y35" i="13" s="1"/>
  <c r="P35" i="13"/>
  <c r="N35" i="13"/>
  <c r="L35" i="13"/>
  <c r="G35" i="13"/>
  <c r="O35" i="13" s="1"/>
  <c r="Z34" i="13"/>
  <c r="V34" i="13"/>
  <c r="Y34" i="13" s="1"/>
  <c r="S34" i="13"/>
  <c r="Q34" i="13"/>
  <c r="P34" i="13"/>
  <c r="O34" i="13"/>
  <c r="N34" i="13"/>
  <c r="L34" i="13"/>
  <c r="G34" i="13"/>
  <c r="AA34" i="13" s="1"/>
  <c r="AA33" i="13"/>
  <c r="Z33" i="13"/>
  <c r="V33" i="13"/>
  <c r="Y33" i="13" s="1"/>
  <c r="Q33" i="13"/>
  <c r="P33" i="13"/>
  <c r="S33" i="13" s="1"/>
  <c r="O33" i="13"/>
  <c r="N33" i="13"/>
  <c r="L33" i="13"/>
  <c r="K33" i="13"/>
  <c r="G33" i="13"/>
  <c r="AB32" i="13"/>
  <c r="X32" i="13"/>
  <c r="X99" i="13" s="1"/>
  <c r="X123" i="13" s="1"/>
  <c r="W32" i="13"/>
  <c r="U32" i="13"/>
  <c r="T32" i="13"/>
  <c r="T99" i="13" s="1"/>
  <c r="T123" i="13" s="1"/>
  <c r="R32" i="13"/>
  <c r="L32" i="13"/>
  <c r="I32" i="13"/>
  <c r="K32" i="13" s="1"/>
  <c r="C32" i="13"/>
  <c r="B32" i="13"/>
  <c r="B99" i="13" s="1"/>
  <c r="B123" i="13" s="1"/>
  <c r="AA31" i="13"/>
  <c r="Z31" i="13"/>
  <c r="Q31" i="13"/>
  <c r="S31" i="13" s="1"/>
  <c r="Y31" i="13" s="1"/>
  <c r="P31" i="13"/>
  <c r="O31" i="13"/>
  <c r="L31" i="13"/>
  <c r="K31" i="13"/>
  <c r="G31" i="13"/>
  <c r="N31" i="13" s="1"/>
  <c r="Z30" i="13"/>
  <c r="Y30" i="13"/>
  <c r="S30" i="13"/>
  <c r="Q30" i="13"/>
  <c r="P30" i="13"/>
  <c r="O30" i="13"/>
  <c r="L30" i="13"/>
  <c r="K30" i="13"/>
  <c r="G30" i="13"/>
  <c r="Z29" i="13"/>
  <c r="Q29" i="13"/>
  <c r="S29" i="13" s="1"/>
  <c r="Y29" i="13" s="1"/>
  <c r="P29" i="13"/>
  <c r="O29" i="13"/>
  <c r="G29" i="13"/>
  <c r="AA28" i="13"/>
  <c r="Z28" i="13"/>
  <c r="S28" i="13"/>
  <c r="Y28" i="13" s="1"/>
  <c r="Q28" i="13"/>
  <c r="P28" i="13"/>
  <c r="L28" i="13"/>
  <c r="K28" i="13"/>
  <c r="G28" i="13"/>
  <c r="AA27" i="13"/>
  <c r="Z27" i="13"/>
  <c r="V27" i="13"/>
  <c r="Q27" i="13"/>
  <c r="S27" i="13" s="1"/>
  <c r="Y27" i="13" s="1"/>
  <c r="P27" i="13"/>
  <c r="O27" i="13"/>
  <c r="G27" i="13"/>
  <c r="Z26" i="13"/>
  <c r="Q26" i="13"/>
  <c r="S26" i="13" s="1"/>
  <c r="Y26" i="13" s="1"/>
  <c r="P26" i="13"/>
  <c r="O26" i="13"/>
  <c r="N26" i="13"/>
  <c r="AD26" i="13" s="1"/>
  <c r="L26" i="13"/>
  <c r="K26" i="13"/>
  <c r="G26" i="13"/>
  <c r="AA26" i="13" s="1"/>
  <c r="AD25" i="13"/>
  <c r="Z25" i="13"/>
  <c r="Y25" i="13"/>
  <c r="V25" i="13"/>
  <c r="S25" i="13"/>
  <c r="Q25" i="13"/>
  <c r="P25" i="13"/>
  <c r="O25" i="13"/>
  <c r="N25" i="13"/>
  <c r="L25" i="13"/>
  <c r="K25" i="13"/>
  <c r="G25" i="13"/>
  <c r="AA25" i="13" s="1"/>
  <c r="AA24" i="13"/>
  <c r="Z24" i="13"/>
  <c r="Y24" i="13"/>
  <c r="S24" i="13"/>
  <c r="Q24" i="13"/>
  <c r="P24" i="13"/>
  <c r="O24" i="13"/>
  <c r="N24" i="13"/>
  <c r="L24" i="13"/>
  <c r="G24" i="13"/>
  <c r="K24" i="13" s="1"/>
  <c r="Z23" i="13"/>
  <c r="V23" i="13"/>
  <c r="Y23" i="13" s="1"/>
  <c r="Q23" i="13"/>
  <c r="P23" i="13"/>
  <c r="S23" i="13" s="1"/>
  <c r="N23" i="13"/>
  <c r="L23" i="13"/>
  <c r="K23" i="13"/>
  <c r="G23" i="13"/>
  <c r="O23" i="13" s="1"/>
  <c r="Z22" i="13"/>
  <c r="Y22" i="13"/>
  <c r="Q22" i="13"/>
  <c r="P22" i="13"/>
  <c r="S22" i="13" s="1"/>
  <c r="O22" i="13"/>
  <c r="L22" i="13"/>
  <c r="G22" i="13"/>
  <c r="Z21" i="13"/>
  <c r="V21" i="13"/>
  <c r="Q21" i="13"/>
  <c r="P21" i="13"/>
  <c r="G21" i="13"/>
  <c r="L21" i="13" s="1"/>
  <c r="Z20" i="13"/>
  <c r="Q20" i="13"/>
  <c r="P20" i="13"/>
  <c r="O20" i="13"/>
  <c r="G20" i="13"/>
  <c r="Z19" i="13"/>
  <c r="V19" i="13"/>
  <c r="Q19" i="13"/>
  <c r="P19" i="13"/>
  <c r="S19" i="13" s="1"/>
  <c r="Y19" i="13" s="1"/>
  <c r="G19" i="13"/>
  <c r="AA19" i="13" s="1"/>
  <c r="AD18" i="13"/>
  <c r="AA18" i="13"/>
  <c r="Z18" i="13"/>
  <c r="Q18" i="13"/>
  <c r="P18" i="13"/>
  <c r="S18" i="13" s="1"/>
  <c r="Y18" i="13" s="1"/>
  <c r="O18" i="13"/>
  <c r="N18" i="13"/>
  <c r="L18" i="13"/>
  <c r="G18" i="13"/>
  <c r="K18" i="13" s="1"/>
  <c r="AA17" i="13"/>
  <c r="Z17" i="13"/>
  <c r="V17" i="13"/>
  <c r="Q17" i="13"/>
  <c r="P17" i="13"/>
  <c r="S17" i="13" s="1"/>
  <c r="Y17" i="13" s="1"/>
  <c r="O17" i="13"/>
  <c r="N17" i="13"/>
  <c r="AD17" i="13" s="1"/>
  <c r="L17" i="13"/>
  <c r="G17" i="13"/>
  <c r="K17" i="13" s="1"/>
  <c r="Z16" i="13"/>
  <c r="Q16" i="13"/>
  <c r="S16" i="13" s="1"/>
  <c r="Y16" i="13" s="1"/>
  <c r="P16" i="13"/>
  <c r="O16" i="13"/>
  <c r="AD16" i="13" s="1"/>
  <c r="N16" i="13"/>
  <c r="L16" i="13"/>
  <c r="K16" i="13"/>
  <c r="G16" i="13"/>
  <c r="AA16" i="13" s="1"/>
  <c r="Z15" i="13"/>
  <c r="Y15" i="13"/>
  <c r="V15" i="13"/>
  <c r="Q15" i="13"/>
  <c r="S15" i="13" s="1"/>
  <c r="P15" i="13"/>
  <c r="O15" i="13"/>
  <c r="N15" i="13"/>
  <c r="AD15" i="13" s="1"/>
  <c r="L15" i="13"/>
  <c r="K15" i="13"/>
  <c r="G15" i="13"/>
  <c r="AA15" i="13" s="1"/>
  <c r="AA14" i="13"/>
  <c r="Z14" i="13"/>
  <c r="V14" i="13"/>
  <c r="Y14" i="13" s="1"/>
  <c r="Q14" i="13"/>
  <c r="S14" i="13" s="1"/>
  <c r="P14" i="13"/>
  <c r="O14" i="13"/>
  <c r="N14" i="13"/>
  <c r="L14" i="13"/>
  <c r="K14" i="13"/>
  <c r="G14" i="13"/>
  <c r="AA13" i="13"/>
  <c r="Z13" i="13"/>
  <c r="Z32" i="13" s="1"/>
  <c r="S13" i="13"/>
  <c r="Y13" i="13" s="1"/>
  <c r="Q13" i="13"/>
  <c r="P13" i="13"/>
  <c r="O13" i="13"/>
  <c r="N13" i="13"/>
  <c r="L13" i="13"/>
  <c r="K13" i="13"/>
  <c r="G13" i="13"/>
  <c r="AA12" i="13"/>
  <c r="Z12" i="13"/>
  <c r="V12" i="13"/>
  <c r="S12" i="13"/>
  <c r="Y12" i="13" s="1"/>
  <c r="Q12" i="13"/>
  <c r="P12" i="13"/>
  <c r="O12" i="13"/>
  <c r="N12" i="13"/>
  <c r="L12" i="13"/>
  <c r="G12" i="13"/>
  <c r="K12" i="13" s="1"/>
  <c r="Z11" i="13"/>
  <c r="S11" i="13"/>
  <c r="Y11" i="13" s="1"/>
  <c r="Q11" i="13"/>
  <c r="P11" i="13"/>
  <c r="G11" i="13"/>
  <c r="Z10" i="13"/>
  <c r="Q10" i="13"/>
  <c r="P10" i="13"/>
  <c r="S10" i="13" s="1"/>
  <c r="Y10" i="13" s="1"/>
  <c r="O10" i="13"/>
  <c r="G10" i="13"/>
  <c r="Z9" i="13"/>
  <c r="V9" i="13"/>
  <c r="S9" i="13"/>
  <c r="Y9" i="13" s="1"/>
  <c r="Q9" i="13"/>
  <c r="P9" i="13"/>
  <c r="G9" i="13"/>
  <c r="AA8" i="13"/>
  <c r="Z8" i="13"/>
  <c r="V8" i="13"/>
  <c r="Q8" i="13"/>
  <c r="P8" i="13"/>
  <c r="S8" i="13" s="1"/>
  <c r="Y8" i="13" s="1"/>
  <c r="G8" i="13"/>
  <c r="AA7" i="13"/>
  <c r="Z7" i="13"/>
  <c r="V7" i="13"/>
  <c r="Q7" i="13"/>
  <c r="Q32" i="13" s="1"/>
  <c r="P7" i="13"/>
  <c r="G7" i="13"/>
  <c r="O1" i="13"/>
  <c r="C53" i="12"/>
  <c r="M52" i="12"/>
  <c r="K52" i="12"/>
  <c r="L52" i="12" s="1"/>
  <c r="Q52" i="12" s="1"/>
  <c r="J52" i="12"/>
  <c r="M51" i="12"/>
  <c r="J51" i="12"/>
  <c r="P45" i="12"/>
  <c r="P53" i="12" s="1"/>
  <c r="O45" i="12"/>
  <c r="C45" i="12"/>
  <c r="M44" i="12"/>
  <c r="N44" i="12" s="1"/>
  <c r="L44" i="12"/>
  <c r="Q44" i="12" s="1"/>
  <c r="K44" i="12"/>
  <c r="J44" i="12"/>
  <c r="M43" i="12"/>
  <c r="N43" i="12" s="1"/>
  <c r="K43" i="12"/>
  <c r="L43" i="12" s="1"/>
  <c r="Q43" i="12" s="1"/>
  <c r="J43" i="12"/>
  <c r="M42" i="12"/>
  <c r="N42" i="12" s="1"/>
  <c r="J42" i="12"/>
  <c r="K42" i="12" s="1"/>
  <c r="L42" i="12" s="1"/>
  <c r="Q42" i="12" s="1"/>
  <c r="N41" i="12"/>
  <c r="M41" i="12"/>
  <c r="J41" i="12"/>
  <c r="K41" i="12" s="1"/>
  <c r="L41" i="12" s="1"/>
  <c r="Q41" i="12" s="1"/>
  <c r="M40" i="12"/>
  <c r="N40" i="12" s="1"/>
  <c r="J40" i="12"/>
  <c r="K40" i="12" s="1"/>
  <c r="L40" i="12" s="1"/>
  <c r="Q40" i="12" s="1"/>
  <c r="M39" i="12"/>
  <c r="N39" i="12" s="1"/>
  <c r="J39" i="12"/>
  <c r="K39" i="12" s="1"/>
  <c r="L39" i="12" s="1"/>
  <c r="Q39" i="12" s="1"/>
  <c r="M38" i="12"/>
  <c r="N38" i="12" s="1"/>
  <c r="J38" i="12"/>
  <c r="K38" i="12" s="1"/>
  <c r="L38" i="12" s="1"/>
  <c r="Q38" i="12" s="1"/>
  <c r="N37" i="12"/>
  <c r="M37" i="12"/>
  <c r="J37" i="12"/>
  <c r="K37" i="12" s="1"/>
  <c r="L37" i="12" s="1"/>
  <c r="Q37" i="12" s="1"/>
  <c r="N36" i="12"/>
  <c r="Q36" i="12" s="1"/>
  <c r="M36" i="12"/>
  <c r="J36" i="12"/>
  <c r="K36" i="12" s="1"/>
  <c r="L36" i="12" s="1"/>
  <c r="N35" i="12"/>
  <c r="M35" i="12"/>
  <c r="J35" i="12"/>
  <c r="K35" i="12" s="1"/>
  <c r="L35" i="12" s="1"/>
  <c r="Q35" i="12" s="1"/>
  <c r="N34" i="12"/>
  <c r="M34" i="12"/>
  <c r="J34" i="12"/>
  <c r="K34" i="12" s="1"/>
  <c r="L34" i="12" s="1"/>
  <c r="Q34" i="12" s="1"/>
  <c r="N33" i="12"/>
  <c r="Q33" i="12" s="1"/>
  <c r="M33" i="12"/>
  <c r="J33" i="12"/>
  <c r="K33" i="12" s="1"/>
  <c r="L33" i="12" s="1"/>
  <c r="N32" i="12"/>
  <c r="M32" i="12"/>
  <c r="J32" i="12"/>
  <c r="K32" i="12" s="1"/>
  <c r="L32" i="12" s="1"/>
  <c r="Q32" i="12" s="1"/>
  <c r="N31" i="12"/>
  <c r="M31" i="12"/>
  <c r="J31" i="12"/>
  <c r="K31" i="12" s="1"/>
  <c r="L31" i="12" s="1"/>
  <c r="Q31" i="12" s="1"/>
  <c r="N30" i="12"/>
  <c r="Q30" i="12" s="1"/>
  <c r="M30" i="12"/>
  <c r="J30" i="12"/>
  <c r="K30" i="12" s="1"/>
  <c r="L30" i="12" s="1"/>
  <c r="N29" i="12"/>
  <c r="M29" i="12"/>
  <c r="J29" i="12"/>
  <c r="K29" i="12" s="1"/>
  <c r="L29" i="12" s="1"/>
  <c r="Q29" i="12" s="1"/>
  <c r="N28" i="12"/>
  <c r="M28" i="12"/>
  <c r="J28" i="12"/>
  <c r="K28" i="12" s="1"/>
  <c r="L28" i="12" s="1"/>
  <c r="Q28" i="12" s="1"/>
  <c r="N27" i="12"/>
  <c r="Q27" i="12" s="1"/>
  <c r="M27" i="12"/>
  <c r="J27" i="12"/>
  <c r="K27" i="12" s="1"/>
  <c r="L27" i="12" s="1"/>
  <c r="N26" i="12"/>
  <c r="M26" i="12"/>
  <c r="J26" i="12"/>
  <c r="K26" i="12" s="1"/>
  <c r="L26" i="12" s="1"/>
  <c r="Q26" i="12" s="1"/>
  <c r="N25" i="12"/>
  <c r="M25" i="12"/>
  <c r="J25" i="12"/>
  <c r="K25" i="12" s="1"/>
  <c r="L25" i="12" s="1"/>
  <c r="Q25" i="12" s="1"/>
  <c r="N24" i="12"/>
  <c r="Q24" i="12" s="1"/>
  <c r="M24" i="12"/>
  <c r="J24" i="12"/>
  <c r="K24" i="12" s="1"/>
  <c r="L24" i="12" s="1"/>
  <c r="N23" i="12"/>
  <c r="M23" i="12"/>
  <c r="J23" i="12"/>
  <c r="K23" i="12" s="1"/>
  <c r="L23" i="12" s="1"/>
  <c r="Q23" i="12" s="1"/>
  <c r="N22" i="12"/>
  <c r="M22" i="12"/>
  <c r="J22" i="12"/>
  <c r="K22" i="12" s="1"/>
  <c r="L22" i="12" s="1"/>
  <c r="Q22" i="12" s="1"/>
  <c r="N21" i="12"/>
  <c r="Q21" i="12" s="1"/>
  <c r="M21" i="12"/>
  <c r="J21" i="12"/>
  <c r="K21" i="12" s="1"/>
  <c r="L21" i="12" s="1"/>
  <c r="N20" i="12"/>
  <c r="M20" i="12"/>
  <c r="J20" i="12"/>
  <c r="K20" i="12" s="1"/>
  <c r="L20" i="12" s="1"/>
  <c r="Q20" i="12" s="1"/>
  <c r="N19" i="12"/>
  <c r="M19" i="12"/>
  <c r="J19" i="12"/>
  <c r="K19" i="12" s="1"/>
  <c r="L19" i="12" s="1"/>
  <c r="Q19" i="12" s="1"/>
  <c r="N18" i="12"/>
  <c r="Q18" i="12" s="1"/>
  <c r="M18" i="12"/>
  <c r="J18" i="12"/>
  <c r="K18" i="12" s="1"/>
  <c r="L18" i="12" s="1"/>
  <c r="N17" i="12"/>
  <c r="M17" i="12"/>
  <c r="J17" i="12"/>
  <c r="K17" i="12" s="1"/>
  <c r="L17" i="12" s="1"/>
  <c r="Q17" i="12" s="1"/>
  <c r="N16" i="12"/>
  <c r="M16" i="12"/>
  <c r="J16" i="12"/>
  <c r="K16" i="12" s="1"/>
  <c r="L16" i="12" s="1"/>
  <c r="Q16" i="12" s="1"/>
  <c r="N15" i="12"/>
  <c r="Q15" i="12" s="1"/>
  <c r="M15" i="12"/>
  <c r="J15" i="12"/>
  <c r="K15" i="12" s="1"/>
  <c r="L15" i="12" s="1"/>
  <c r="N14" i="12"/>
  <c r="M14" i="12"/>
  <c r="J14" i="12"/>
  <c r="K14" i="12" s="1"/>
  <c r="L14" i="12" s="1"/>
  <c r="Q14" i="12" s="1"/>
  <c r="N13" i="12"/>
  <c r="M13" i="12"/>
  <c r="J13" i="12"/>
  <c r="K13" i="12" s="1"/>
  <c r="L13" i="12" s="1"/>
  <c r="Q13" i="12" s="1"/>
  <c r="N12" i="12"/>
  <c r="Q12" i="12" s="1"/>
  <c r="M12" i="12"/>
  <c r="J12" i="12"/>
  <c r="K12" i="12" s="1"/>
  <c r="L12" i="12" s="1"/>
  <c r="N11" i="12"/>
  <c r="M11" i="12"/>
  <c r="J11" i="12"/>
  <c r="K11" i="12" s="1"/>
  <c r="L11" i="12" s="1"/>
  <c r="Q11" i="12" s="1"/>
  <c r="N10" i="12"/>
  <c r="M10" i="12"/>
  <c r="J10" i="12"/>
  <c r="K10" i="12" s="1"/>
  <c r="L10" i="12" s="1"/>
  <c r="Q10" i="12" s="1"/>
  <c r="N9" i="12"/>
  <c r="Q9" i="12" s="1"/>
  <c r="M9" i="12"/>
  <c r="J9" i="12"/>
  <c r="K9" i="12" s="1"/>
  <c r="L9" i="12" s="1"/>
  <c r="N8" i="12"/>
  <c r="M8" i="12"/>
  <c r="J8" i="12"/>
  <c r="K8" i="12" s="1"/>
  <c r="L8" i="12" s="1"/>
  <c r="Q8" i="12" s="1"/>
  <c r="N7" i="12"/>
  <c r="M7" i="12"/>
  <c r="J7" i="12"/>
  <c r="K7" i="12" s="1"/>
  <c r="D34" i="11"/>
  <c r="D33" i="11"/>
  <c r="C33" i="11"/>
  <c r="B33" i="11"/>
  <c r="B34" i="11" s="1"/>
  <c r="D31" i="11"/>
  <c r="C31" i="11"/>
  <c r="C34" i="11" s="1"/>
  <c r="B31" i="11"/>
  <c r="D26" i="11"/>
  <c r="C26" i="11"/>
  <c r="B26" i="11"/>
  <c r="D23" i="11"/>
  <c r="C23" i="11"/>
  <c r="B23" i="11"/>
  <c r="D19" i="11"/>
  <c r="C19" i="11"/>
  <c r="B19" i="11"/>
  <c r="D14" i="11"/>
  <c r="C14" i="11"/>
  <c r="B14" i="11"/>
  <c r="K24" i="10"/>
  <c r="J24" i="10"/>
  <c r="I24" i="10"/>
  <c r="H24" i="10"/>
  <c r="G24" i="10"/>
  <c r="F24" i="10"/>
  <c r="E24" i="10"/>
  <c r="D24" i="10"/>
  <c r="C24" i="10"/>
  <c r="B24" i="10"/>
  <c r="L23" i="10"/>
  <c r="L22" i="10"/>
  <c r="L21" i="10"/>
  <c r="L20" i="10"/>
  <c r="L19" i="10"/>
  <c r="L18" i="10"/>
  <c r="L17" i="10"/>
  <c r="L16" i="10"/>
  <c r="L15" i="10"/>
  <c r="L14" i="10"/>
  <c r="L13" i="10"/>
  <c r="L12" i="10"/>
  <c r="L11" i="10"/>
  <c r="L10" i="10"/>
  <c r="L9" i="10"/>
  <c r="L8" i="10"/>
  <c r="D14" i="9"/>
  <c r="D7" i="8"/>
  <c r="H17" i="7"/>
  <c r="G17" i="7"/>
  <c r="F17" i="7"/>
  <c r="E17" i="7"/>
  <c r="D17" i="7"/>
  <c r="I16" i="7"/>
  <c r="I15" i="7"/>
  <c r="I17" i="7" s="1"/>
  <c r="H14" i="7"/>
  <c r="G14" i="7"/>
  <c r="F14" i="7"/>
  <c r="E14" i="7"/>
  <c r="D14" i="7"/>
  <c r="C14" i="7"/>
  <c r="I13" i="7"/>
  <c r="I12" i="7"/>
  <c r="D23" i="5"/>
  <c r="J10" i="5"/>
  <c r="J9" i="5"/>
  <c r="J8" i="5"/>
  <c r="J12" i="5" s="1"/>
  <c r="G15" i="4"/>
  <c r="F15" i="4"/>
  <c r="E15" i="4"/>
  <c r="D15" i="4"/>
  <c r="G14" i="4"/>
  <c r="G13" i="4"/>
  <c r="G12" i="4"/>
  <c r="G11" i="4"/>
  <c r="G10" i="4"/>
  <c r="G9" i="4"/>
  <c r="G8" i="4"/>
  <c r="G7" i="4"/>
  <c r="G6" i="4"/>
  <c r="P68" i="3"/>
  <c r="U67" i="3"/>
  <c r="T67" i="3"/>
  <c r="S67" i="3"/>
  <c r="S68" i="3" s="1"/>
  <c r="R67" i="3"/>
  <c r="Q67" i="3"/>
  <c r="H67" i="3"/>
  <c r="G67" i="3"/>
  <c r="F67" i="3"/>
  <c r="E67" i="3"/>
  <c r="C67" i="3"/>
  <c r="B67" i="3"/>
  <c r="N66" i="3"/>
  <c r="M66" i="3"/>
  <c r="M65" i="3"/>
  <c r="N65" i="3" s="1"/>
  <c r="O65" i="3" s="1"/>
  <c r="N64" i="3"/>
  <c r="M64" i="3"/>
  <c r="J63" i="3"/>
  <c r="N63" i="3" s="1"/>
  <c r="I63" i="3"/>
  <c r="D63" i="3"/>
  <c r="J62" i="3"/>
  <c r="N62" i="3" s="1"/>
  <c r="I62" i="3"/>
  <c r="M62" i="3" s="1"/>
  <c r="D62" i="3"/>
  <c r="M61" i="3"/>
  <c r="J61" i="3"/>
  <c r="N61" i="3" s="1"/>
  <c r="I61" i="3"/>
  <c r="D61" i="3"/>
  <c r="M60" i="3"/>
  <c r="K60" i="3"/>
  <c r="J60" i="3"/>
  <c r="N60" i="3" s="1"/>
  <c r="I60" i="3"/>
  <c r="D60" i="3"/>
  <c r="M58" i="3"/>
  <c r="J58" i="3"/>
  <c r="K58" i="3" s="1"/>
  <c r="I58" i="3"/>
  <c r="D58" i="3"/>
  <c r="N57" i="3"/>
  <c r="J57" i="3"/>
  <c r="I57" i="3"/>
  <c r="D57" i="3"/>
  <c r="J56" i="3"/>
  <c r="N56" i="3" s="1"/>
  <c r="I56" i="3"/>
  <c r="D56" i="3"/>
  <c r="J55" i="3"/>
  <c r="N55" i="3" s="1"/>
  <c r="I55" i="3"/>
  <c r="M55" i="3" s="1"/>
  <c r="D55" i="3"/>
  <c r="M54" i="3"/>
  <c r="J54" i="3"/>
  <c r="N54" i="3" s="1"/>
  <c r="I54" i="3"/>
  <c r="D54" i="3"/>
  <c r="M53" i="3"/>
  <c r="J53" i="3"/>
  <c r="N53" i="3" s="1"/>
  <c r="I53" i="3"/>
  <c r="D53" i="3"/>
  <c r="N52" i="3"/>
  <c r="M52" i="3"/>
  <c r="J52" i="3"/>
  <c r="K52" i="3" s="1"/>
  <c r="I52" i="3"/>
  <c r="D52" i="3"/>
  <c r="N50" i="3"/>
  <c r="J50" i="3"/>
  <c r="I50" i="3"/>
  <c r="D50" i="3"/>
  <c r="J49" i="3"/>
  <c r="N49" i="3" s="1"/>
  <c r="I49" i="3"/>
  <c r="D49" i="3"/>
  <c r="J47" i="3"/>
  <c r="N47" i="3" s="1"/>
  <c r="I47" i="3"/>
  <c r="M47" i="3" s="1"/>
  <c r="D47" i="3"/>
  <c r="K46" i="3"/>
  <c r="J46" i="3"/>
  <c r="N46" i="3" s="1"/>
  <c r="I46" i="3"/>
  <c r="M46" i="3" s="1"/>
  <c r="O46" i="3" s="1"/>
  <c r="D46" i="3"/>
  <c r="N45" i="3"/>
  <c r="K45" i="3"/>
  <c r="J45" i="3"/>
  <c r="I45" i="3"/>
  <c r="M45" i="3" s="1"/>
  <c r="O45" i="3" s="1"/>
  <c r="D45" i="3"/>
  <c r="J44" i="3"/>
  <c r="K44" i="3" s="1"/>
  <c r="I44" i="3"/>
  <c r="M44" i="3" s="1"/>
  <c r="D44" i="3"/>
  <c r="U42" i="3"/>
  <c r="T42" i="3"/>
  <c r="S42" i="3"/>
  <c r="R42" i="3"/>
  <c r="Q42" i="3"/>
  <c r="H42" i="3"/>
  <c r="G42" i="3"/>
  <c r="F42" i="3"/>
  <c r="E42" i="3"/>
  <c r="C42" i="3"/>
  <c r="C68" i="3" s="1"/>
  <c r="N41" i="3"/>
  <c r="M41" i="3"/>
  <c r="N40" i="3"/>
  <c r="M40" i="3"/>
  <c r="O40" i="3" s="1"/>
  <c r="N39" i="3"/>
  <c r="M39" i="3"/>
  <c r="O39" i="3" s="1"/>
  <c r="N38" i="3"/>
  <c r="J38" i="3"/>
  <c r="I38" i="3"/>
  <c r="M38" i="3" s="1"/>
  <c r="O38" i="3" s="1"/>
  <c r="D38" i="3"/>
  <c r="N37" i="3"/>
  <c r="J37" i="3"/>
  <c r="I37" i="3"/>
  <c r="M37" i="3" s="1"/>
  <c r="O37" i="3" s="1"/>
  <c r="D37" i="3"/>
  <c r="N36" i="3"/>
  <c r="O36" i="3" s="1"/>
  <c r="J36" i="3"/>
  <c r="I36" i="3"/>
  <c r="M36" i="3" s="1"/>
  <c r="D36" i="3"/>
  <c r="J35" i="3"/>
  <c r="N35" i="3" s="1"/>
  <c r="I35" i="3"/>
  <c r="D35" i="3"/>
  <c r="J34" i="3"/>
  <c r="N34" i="3" s="1"/>
  <c r="I34" i="3"/>
  <c r="M34" i="3" s="1"/>
  <c r="D34" i="3"/>
  <c r="J32" i="3"/>
  <c r="N32" i="3" s="1"/>
  <c r="I32" i="3"/>
  <c r="M32" i="3" s="1"/>
  <c r="D32" i="3"/>
  <c r="J31" i="3"/>
  <c r="N31" i="3" s="1"/>
  <c r="I31" i="3"/>
  <c r="M31" i="3" s="1"/>
  <c r="O31" i="3" s="1"/>
  <c r="D31" i="3"/>
  <c r="J30" i="3"/>
  <c r="N30" i="3" s="1"/>
  <c r="I30" i="3"/>
  <c r="M30" i="3" s="1"/>
  <c r="D30" i="3"/>
  <c r="J29" i="3"/>
  <c r="N29" i="3" s="1"/>
  <c r="I29" i="3"/>
  <c r="M29" i="3" s="1"/>
  <c r="D29" i="3"/>
  <c r="J28" i="3"/>
  <c r="N28" i="3" s="1"/>
  <c r="I28" i="3"/>
  <c r="M28" i="3" s="1"/>
  <c r="D28" i="3"/>
  <c r="J27" i="3"/>
  <c r="N27" i="3" s="1"/>
  <c r="I27" i="3"/>
  <c r="M27" i="3" s="1"/>
  <c r="D27" i="3"/>
  <c r="J26" i="3"/>
  <c r="N26" i="3" s="1"/>
  <c r="M26" i="3"/>
  <c r="D26" i="3"/>
  <c r="J24" i="3"/>
  <c r="N24" i="3" s="1"/>
  <c r="I24" i="3"/>
  <c r="M24" i="3" s="1"/>
  <c r="O24" i="3" s="1"/>
  <c r="D24" i="3"/>
  <c r="J22" i="3"/>
  <c r="N22" i="3" s="1"/>
  <c r="I22" i="3"/>
  <c r="M22" i="3" s="1"/>
  <c r="D22" i="3"/>
  <c r="J21" i="3"/>
  <c r="N21" i="3" s="1"/>
  <c r="I21" i="3"/>
  <c r="M21" i="3" s="1"/>
  <c r="D21" i="3"/>
  <c r="K20" i="3"/>
  <c r="O20" i="3" s="1"/>
  <c r="J20" i="3"/>
  <c r="N20" i="3" s="1"/>
  <c r="I20" i="3"/>
  <c r="M20" i="3" s="1"/>
  <c r="D20" i="3"/>
  <c r="J19" i="3"/>
  <c r="N19" i="3" s="1"/>
  <c r="I19" i="3"/>
  <c r="D19" i="3"/>
  <c r="J17" i="3"/>
  <c r="N17" i="3" s="1"/>
  <c r="I17" i="3"/>
  <c r="M17" i="3" s="1"/>
  <c r="D17" i="3"/>
  <c r="D15" i="3"/>
  <c r="D14" i="3"/>
  <c r="D13" i="3"/>
  <c r="D12" i="3"/>
  <c r="D11" i="3"/>
  <c r="D10" i="3"/>
  <c r="J8" i="3"/>
  <c r="I8" i="3"/>
  <c r="M8" i="3" s="1"/>
  <c r="K28" i="3" l="1"/>
  <c r="K31" i="3"/>
  <c r="O26" i="3"/>
  <c r="R68" i="3"/>
  <c r="O60" i="3"/>
  <c r="K38" i="3"/>
  <c r="N44" i="3"/>
  <c r="N67" i="3" s="1"/>
  <c r="T68" i="3"/>
  <c r="K27" i="3"/>
  <c r="O52" i="3"/>
  <c r="Q68" i="3"/>
  <c r="D67" i="3"/>
  <c r="O55" i="3"/>
  <c r="K19" i="3"/>
  <c r="O19" i="3" s="1"/>
  <c r="O30" i="3"/>
  <c r="K55" i="3"/>
  <c r="N58" i="3"/>
  <c r="O58" i="3" s="1"/>
  <c r="O62" i="3"/>
  <c r="K37" i="3"/>
  <c r="K53" i="3"/>
  <c r="K62" i="3"/>
  <c r="O41" i="3"/>
  <c r="O53" i="3"/>
  <c r="O28" i="3"/>
  <c r="O27" i="3"/>
  <c r="M19" i="3"/>
  <c r="E68" i="3"/>
  <c r="F68" i="3"/>
  <c r="O17" i="3"/>
  <c r="O11" i="25"/>
  <c r="Z99" i="13"/>
  <c r="Z123" i="13" s="1"/>
  <c r="Z182" i="13" s="1"/>
  <c r="Z187" i="13" s="1"/>
  <c r="O29" i="3"/>
  <c r="K22" i="3"/>
  <c r="O22" i="3" s="1"/>
  <c r="L9" i="13"/>
  <c r="O9" i="13"/>
  <c r="N9" i="13"/>
  <c r="K9" i="13"/>
  <c r="K21" i="13"/>
  <c r="N29" i="13"/>
  <c r="AA29" i="13"/>
  <c r="L29" i="13"/>
  <c r="P69" i="13"/>
  <c r="K26" i="3"/>
  <c r="I67" i="3"/>
  <c r="G68" i="3"/>
  <c r="K29" i="13"/>
  <c r="Z69" i="13"/>
  <c r="AA75" i="13"/>
  <c r="N75" i="13"/>
  <c r="L75" i="13"/>
  <c r="K75" i="13"/>
  <c r="K29" i="3"/>
  <c r="M49" i="3"/>
  <c r="O49" i="3" s="1"/>
  <c r="K49" i="3"/>
  <c r="U68" i="3"/>
  <c r="K34" i="3"/>
  <c r="O54" i="3"/>
  <c r="M63" i="3"/>
  <c r="O63" i="3" s="1"/>
  <c r="K63" i="3"/>
  <c r="V32" i="13"/>
  <c r="AD12" i="13"/>
  <c r="AD13" i="13"/>
  <c r="N39" i="13"/>
  <c r="M35" i="3"/>
  <c r="O35" i="3" s="1"/>
  <c r="K35" i="3"/>
  <c r="I42" i="3"/>
  <c r="M50" i="3"/>
  <c r="O50" i="3" s="1"/>
  <c r="K50" i="3"/>
  <c r="O64" i="3"/>
  <c r="H68" i="3"/>
  <c r="I14" i="7"/>
  <c r="M45" i="12"/>
  <c r="M53" i="12" s="1"/>
  <c r="AD24" i="13"/>
  <c r="AA69" i="13"/>
  <c r="S45" i="13"/>
  <c r="Y45" i="13" s="1"/>
  <c r="L47" i="13"/>
  <c r="AA47" i="13"/>
  <c r="O47" i="13"/>
  <c r="N47" i="13"/>
  <c r="AD47" i="13" s="1"/>
  <c r="AA68" i="13"/>
  <c r="N68" i="13"/>
  <c r="AD68" i="13" s="1"/>
  <c r="L68" i="13"/>
  <c r="K68" i="13"/>
  <c r="Q93" i="13"/>
  <c r="M57" i="3"/>
  <c r="O57" i="3" s="1"/>
  <c r="K57" i="3"/>
  <c r="N45" i="12"/>
  <c r="N53" i="12" s="1"/>
  <c r="K11" i="13"/>
  <c r="AA11" i="13"/>
  <c r="O11" i="13"/>
  <c r="N11" i="13"/>
  <c r="AD11" i="13" s="1"/>
  <c r="AD35" i="13"/>
  <c r="N38" i="13"/>
  <c r="L38" i="13"/>
  <c r="AA38" i="13"/>
  <c r="O38" i="13"/>
  <c r="AD42" i="13"/>
  <c r="AD43" i="13"/>
  <c r="AD44" i="13"/>
  <c r="P93" i="13"/>
  <c r="S75" i="13"/>
  <c r="Y75" i="13" s="1"/>
  <c r="Y83" i="13"/>
  <c r="AD83" i="13" s="1"/>
  <c r="S92" i="13"/>
  <c r="Y92" i="13" s="1"/>
  <c r="K21" i="3"/>
  <c r="O21" i="3" s="1"/>
  <c r="Y70" i="13"/>
  <c r="D42" i="3"/>
  <c r="K61" i="3"/>
  <c r="AD31" i="13"/>
  <c r="J67" i="3"/>
  <c r="N8" i="13"/>
  <c r="O8" i="13"/>
  <c r="L8" i="13"/>
  <c r="K8" i="13"/>
  <c r="J42" i="3"/>
  <c r="K30" i="3"/>
  <c r="O61" i="3"/>
  <c r="AD34" i="13"/>
  <c r="AA65" i="13"/>
  <c r="N65" i="13"/>
  <c r="O65" i="13"/>
  <c r="L65" i="13"/>
  <c r="K65" i="13"/>
  <c r="K8" i="3"/>
  <c r="K24" i="3"/>
  <c r="K32" i="3"/>
  <c r="O47" i="3"/>
  <c r="O66" i="3"/>
  <c r="AA9" i="13"/>
  <c r="N20" i="13"/>
  <c r="L20" i="13"/>
  <c r="K20" i="13"/>
  <c r="AA20" i="13"/>
  <c r="N54" i="13"/>
  <c r="AD54" i="13" s="1"/>
  <c r="L54" i="13"/>
  <c r="L57" i="13"/>
  <c r="K57" i="13"/>
  <c r="AA62" i="13"/>
  <c r="N62" i="13"/>
  <c r="AD62" i="13" s="1"/>
  <c r="L62" i="13"/>
  <c r="Z93" i="13"/>
  <c r="AA76" i="13"/>
  <c r="AA93" i="13" s="1"/>
  <c r="O76" i="13"/>
  <c r="O93" i="13" s="1"/>
  <c r="N76" i="13"/>
  <c r="O34" i="3"/>
  <c r="L11" i="13"/>
  <c r="M56" i="3"/>
  <c r="O56" i="3" s="1"/>
  <c r="K56" i="3"/>
  <c r="K17" i="3"/>
  <c r="O32" i="3"/>
  <c r="L24" i="10"/>
  <c r="K51" i="12"/>
  <c r="L51" i="12" s="1"/>
  <c r="Q51" i="12" s="1"/>
  <c r="J53" i="12"/>
  <c r="N22" i="13"/>
  <c r="AD22" i="13" s="1"/>
  <c r="AA22" i="13"/>
  <c r="N27" i="13"/>
  <c r="AD27" i="13" s="1"/>
  <c r="L27" i="13"/>
  <c r="K27" i="13"/>
  <c r="AD33" i="13"/>
  <c r="N46" i="13"/>
  <c r="AA46" i="13"/>
  <c r="O46" i="13"/>
  <c r="L46" i="13"/>
  <c r="K46" i="13"/>
  <c r="AD50" i="13"/>
  <c r="N57" i="13"/>
  <c r="AD74" i="13"/>
  <c r="K76" i="13"/>
  <c r="AA84" i="13"/>
  <c r="N84" i="13"/>
  <c r="K45" i="12"/>
  <c r="L7" i="12"/>
  <c r="N8" i="3"/>
  <c r="K36" i="3"/>
  <c r="K47" i="3"/>
  <c r="B68" i="3"/>
  <c r="O7" i="13"/>
  <c r="N7" i="13"/>
  <c r="L7" i="13"/>
  <c r="K7" i="13"/>
  <c r="K10" i="13"/>
  <c r="AA10" i="13"/>
  <c r="N10" i="13"/>
  <c r="AD10" i="13" s="1"/>
  <c r="L10" i="13"/>
  <c r="S20" i="13"/>
  <c r="Y20" i="13" s="1"/>
  <c r="K22" i="13"/>
  <c r="N30" i="13"/>
  <c r="AD30" i="13" s="1"/>
  <c r="AA30" i="13"/>
  <c r="O57" i="13"/>
  <c r="L76" i="13"/>
  <c r="P32" i="13"/>
  <c r="S40" i="13"/>
  <c r="Y40" i="13" s="1"/>
  <c r="K48" i="13"/>
  <c r="AA48" i="13"/>
  <c r="AD49" i="13"/>
  <c r="AD73" i="13"/>
  <c r="L78" i="13"/>
  <c r="K78" i="13"/>
  <c r="AA87" i="13"/>
  <c r="N87" i="13"/>
  <c r="AD87" i="13" s="1"/>
  <c r="L87" i="13"/>
  <c r="AA90" i="13"/>
  <c r="N90" i="13"/>
  <c r="L90" i="13"/>
  <c r="Q99" i="13"/>
  <c r="N19" i="13"/>
  <c r="AD19" i="13" s="1"/>
  <c r="L19" i="13"/>
  <c r="K19" i="13"/>
  <c r="AA66" i="13"/>
  <c r="N66" i="13"/>
  <c r="AD66" i="13" s="1"/>
  <c r="K90" i="13"/>
  <c r="K54" i="3"/>
  <c r="S7" i="13"/>
  <c r="AD14" i="13"/>
  <c r="O19" i="13"/>
  <c r="O21" i="13"/>
  <c r="N21" i="13"/>
  <c r="AA21" i="13"/>
  <c r="AA32" i="13" s="1"/>
  <c r="AA99" i="13" s="1"/>
  <c r="V69" i="13"/>
  <c r="L39" i="13"/>
  <c r="K39" i="13"/>
  <c r="N48" i="13"/>
  <c r="AD48" i="13" s="1"/>
  <c r="AD56" i="13"/>
  <c r="K66" i="13"/>
  <c r="O78" i="13"/>
  <c r="P98" i="13"/>
  <c r="S94" i="13"/>
  <c r="AA23" i="13"/>
  <c r="AD23" i="13" s="1"/>
  <c r="O28" i="13"/>
  <c r="N28" i="13"/>
  <c r="AD28" i="13" s="1"/>
  <c r="AB99" i="13"/>
  <c r="O37" i="13"/>
  <c r="O69" i="13" s="1"/>
  <c r="N37" i="13"/>
  <c r="AD37" i="13" s="1"/>
  <c r="S39" i="13"/>
  <c r="Y39" i="13" s="1"/>
  <c r="Y69" i="13" s="1"/>
  <c r="AA45" i="13"/>
  <c r="O45" i="13"/>
  <c r="AD45" i="13" s="1"/>
  <c r="L56" i="13"/>
  <c r="K56" i="13"/>
  <c r="S57" i="13"/>
  <c r="Y57" i="13" s="1"/>
  <c r="AD70" i="13"/>
  <c r="AD71" i="13"/>
  <c r="S78" i="13"/>
  <c r="Y78" i="13" s="1"/>
  <c r="AD78" i="13" s="1"/>
  <c r="AA86" i="13"/>
  <c r="N86" i="13"/>
  <c r="AD86" i="13" s="1"/>
  <c r="AA92" i="13"/>
  <c r="N92" i="13"/>
  <c r="AD92" i="13" s="1"/>
  <c r="N101" i="13"/>
  <c r="S102" i="13"/>
  <c r="AD109" i="13"/>
  <c r="Y115" i="13"/>
  <c r="N55" i="13"/>
  <c r="AD55" i="13" s="1"/>
  <c r="L55" i="13"/>
  <c r="AA64" i="13"/>
  <c r="N64" i="13"/>
  <c r="AD64" i="13" s="1"/>
  <c r="AA85" i="13"/>
  <c r="O85" i="13"/>
  <c r="AD85" i="13" s="1"/>
  <c r="T182" i="13"/>
  <c r="T187" i="13" s="1"/>
  <c r="K34" i="13"/>
  <c r="K35" i="13"/>
  <c r="K36" i="13"/>
  <c r="K55" i="13"/>
  <c r="AA63" i="13"/>
  <c r="O63" i="13"/>
  <c r="AD63" i="13" s="1"/>
  <c r="K64" i="13"/>
  <c r="K85" i="13"/>
  <c r="AA91" i="13"/>
  <c r="N91" i="13"/>
  <c r="AD91" i="13" s="1"/>
  <c r="AA98" i="13"/>
  <c r="P121" i="13"/>
  <c r="Q177" i="13"/>
  <c r="Q181" i="13" s="1"/>
  <c r="AD138" i="13"/>
  <c r="U182" i="13"/>
  <c r="U187" i="13" s="1"/>
  <c r="J4" i="29"/>
  <c r="N105" i="13"/>
  <c r="L105" i="13"/>
  <c r="AA105" i="13" s="1"/>
  <c r="AD108" i="13"/>
  <c r="K105" i="13"/>
  <c r="AD146" i="13"/>
  <c r="AD152" i="13"/>
  <c r="Y101" i="13"/>
  <c r="V121" i="13"/>
  <c r="L104" i="13"/>
  <c r="AA104" i="13" s="1"/>
  <c r="K104" i="13"/>
  <c r="M182" i="13"/>
  <c r="L40" i="13"/>
  <c r="K40" i="13"/>
  <c r="O53" i="13"/>
  <c r="N53" i="13"/>
  <c r="AA89" i="13"/>
  <c r="N89" i="13"/>
  <c r="AD89" i="13" s="1"/>
  <c r="N104" i="13"/>
  <c r="AD111" i="13"/>
  <c r="S171" i="13"/>
  <c r="Y171" i="13" s="1"/>
  <c r="Y177" i="13" s="1"/>
  <c r="S69" i="13"/>
  <c r="AD60" i="13"/>
  <c r="AD61" i="13"/>
  <c r="AA67" i="13"/>
  <c r="N67" i="13"/>
  <c r="AD67" i="13" s="1"/>
  <c r="AD81" i="13"/>
  <c r="AD82" i="13"/>
  <c r="O104" i="13"/>
  <c r="O121" i="13" s="1"/>
  <c r="AD129" i="13"/>
  <c r="B182" i="13"/>
  <c r="S21" i="13"/>
  <c r="Y21" i="13" s="1"/>
  <c r="W99" i="13"/>
  <c r="AA37" i="13"/>
  <c r="O40" i="13"/>
  <c r="AD40" i="13" s="1"/>
  <c r="K50" i="13"/>
  <c r="K51" i="13"/>
  <c r="L52" i="13"/>
  <c r="L53" i="13"/>
  <c r="K67" i="13"/>
  <c r="K74" i="13"/>
  <c r="AA88" i="13"/>
  <c r="N88" i="13"/>
  <c r="AD88" i="13" s="1"/>
  <c r="L89" i="13"/>
  <c r="AB121" i="13"/>
  <c r="N107" i="13"/>
  <c r="AD107" i="13" s="1"/>
  <c r="L107" i="13"/>
  <c r="AA107" i="13" s="1"/>
  <c r="K107" i="13"/>
  <c r="AD154" i="13"/>
  <c r="AD156" i="13"/>
  <c r="L101" i="13"/>
  <c r="AA101" i="13" s="1"/>
  <c r="K101" i="13"/>
  <c r="O106" i="13"/>
  <c r="AD106" i="13" s="1"/>
  <c r="L106" i="13"/>
  <c r="AA106" i="13" s="1"/>
  <c r="K106" i="13"/>
  <c r="U123" i="13"/>
  <c r="Q121" i="13"/>
  <c r="W121" i="13"/>
  <c r="AD159" i="13"/>
  <c r="AD161" i="13"/>
  <c r="AD166" i="13"/>
  <c r="AD169" i="13"/>
  <c r="AD173" i="13"/>
  <c r="L182" i="13"/>
  <c r="D21" i="19"/>
  <c r="D41" i="19" s="1"/>
  <c r="AD163" i="13"/>
  <c r="O180" i="13"/>
  <c r="AD103" i="13"/>
  <c r="AD117" i="13"/>
  <c r="AD144" i="13"/>
  <c r="AD155" i="13"/>
  <c r="AD175" i="13"/>
  <c r="C182" i="13"/>
  <c r="AB180" i="13"/>
  <c r="I23" i="14"/>
  <c r="AD148" i="13"/>
  <c r="AD160" i="13"/>
  <c r="AD167" i="13"/>
  <c r="R182" i="13"/>
  <c r="R187" i="13" s="1"/>
  <c r="J25" i="18"/>
  <c r="AD176" i="13"/>
  <c r="P23" i="14"/>
  <c r="M126" i="13"/>
  <c r="AB126" i="13" s="1"/>
  <c r="K127" i="13"/>
  <c r="O127" i="13" s="1"/>
  <c r="AD127" i="13" s="1"/>
  <c r="M132" i="13"/>
  <c r="AB132" i="13" s="1"/>
  <c r="K133" i="13"/>
  <c r="O133" i="13" s="1"/>
  <c r="AD133" i="13" s="1"/>
  <c r="K134" i="13"/>
  <c r="O134" i="13" s="1"/>
  <c r="AD134" i="13" s="1"/>
  <c r="M139" i="13"/>
  <c r="AB139" i="13" s="1"/>
  <c r="AD139" i="13" s="1"/>
  <c r="K140" i="13"/>
  <c r="O140" i="13" s="1"/>
  <c r="AD140" i="13" s="1"/>
  <c r="K149" i="13"/>
  <c r="O149" i="13" s="1"/>
  <c r="AD149" i="13" s="1"/>
  <c r="N126" i="13"/>
  <c r="L127" i="13"/>
  <c r="AA127" i="13" s="1"/>
  <c r="AA177" i="13" s="1"/>
  <c r="N132" i="13"/>
  <c r="AD132" i="13" s="1"/>
  <c r="L118" i="13"/>
  <c r="AA118" i="13" s="1"/>
  <c r="L128" i="13"/>
  <c r="AA128" i="13" s="1"/>
  <c r="L135" i="13"/>
  <c r="AA135" i="13" s="1"/>
  <c r="L141" i="13"/>
  <c r="L142" i="13"/>
  <c r="L143" i="13"/>
  <c r="AA143" i="13" s="1"/>
  <c r="L150" i="13"/>
  <c r="AA150" i="13" s="1"/>
  <c r="AD150" i="13" s="1"/>
  <c r="L156" i="13"/>
  <c r="AA156" i="13" s="1"/>
  <c r="L162" i="13"/>
  <c r="AA162" i="13" s="1"/>
  <c r="AD162" i="13" s="1"/>
  <c r="L168" i="13"/>
  <c r="AA168" i="13" s="1"/>
  <c r="L174" i="13"/>
  <c r="AA174" i="13" s="1"/>
  <c r="N102" i="13"/>
  <c r="K108" i="13"/>
  <c r="K114" i="13"/>
  <c r="N118" i="13"/>
  <c r="K119" i="13"/>
  <c r="M128" i="13"/>
  <c r="AB128" i="13" s="1"/>
  <c r="K129" i="13"/>
  <c r="O129" i="13" s="1"/>
  <c r="M135" i="13"/>
  <c r="AB135" i="13" s="1"/>
  <c r="K136" i="13"/>
  <c r="O136" i="13" s="1"/>
  <c r="AD136" i="13" s="1"/>
  <c r="M141" i="13"/>
  <c r="M142" i="13"/>
  <c r="M143" i="13"/>
  <c r="AB143" i="13" s="1"/>
  <c r="M150" i="13"/>
  <c r="AB150" i="13" s="1"/>
  <c r="K151" i="13"/>
  <c r="O151" i="13" s="1"/>
  <c r="AD151" i="13" s="1"/>
  <c r="M156" i="13"/>
  <c r="AB156" i="13" s="1"/>
  <c r="K157" i="13"/>
  <c r="O157" i="13" s="1"/>
  <c r="AD157" i="13" s="1"/>
  <c r="M162" i="13"/>
  <c r="AB162" i="13" s="1"/>
  <c r="K163" i="13"/>
  <c r="O163" i="13" s="1"/>
  <c r="M168" i="13"/>
  <c r="AB168" i="13" s="1"/>
  <c r="AD168" i="13" s="1"/>
  <c r="M174" i="13"/>
  <c r="AB174" i="13" s="1"/>
  <c r="K99" i="13"/>
  <c r="K123" i="13" s="1"/>
  <c r="K182" i="13" s="1"/>
  <c r="K103" i="13"/>
  <c r="L108" i="13"/>
  <c r="AA108" i="13" s="1"/>
  <c r="L114" i="13"/>
  <c r="AA114" i="13" s="1"/>
  <c r="AD114" i="13" s="1"/>
  <c r="L119" i="13"/>
  <c r="AA119" i="13" s="1"/>
  <c r="AD119" i="13" s="1"/>
  <c r="L129" i="13"/>
  <c r="AA129" i="13" s="1"/>
  <c r="L136" i="13"/>
  <c r="AA136" i="13" s="1"/>
  <c r="L157" i="13"/>
  <c r="AA157" i="13" s="1"/>
  <c r="K130" i="13"/>
  <c r="O130" i="13" s="1"/>
  <c r="K176" i="13"/>
  <c r="O176" i="13" s="1"/>
  <c r="K179" i="13"/>
  <c r="O179" i="13" s="1"/>
  <c r="L179" i="13"/>
  <c r="AA179" i="13" s="1"/>
  <c r="AD179" i="13" s="1"/>
  <c r="L110" i="13"/>
  <c r="AA110" i="13" s="1"/>
  <c r="AD110" i="13" s="1"/>
  <c r="L115" i="13"/>
  <c r="AA115" i="13" s="1"/>
  <c r="M130" i="13"/>
  <c r="AB130" i="13" s="1"/>
  <c r="AD130" i="13" s="1"/>
  <c r="K131" i="13"/>
  <c r="O131" i="13" s="1"/>
  <c r="AD131" i="13" s="1"/>
  <c r="M137" i="13"/>
  <c r="AB137" i="13" s="1"/>
  <c r="AD137" i="13" s="1"/>
  <c r="K138" i="13"/>
  <c r="O138" i="13" s="1"/>
  <c r="M145" i="13"/>
  <c r="AB145" i="13" s="1"/>
  <c r="AD145" i="13" s="1"/>
  <c r="K146" i="13"/>
  <c r="O146" i="13" s="1"/>
  <c r="K147" i="13"/>
  <c r="O147" i="13" s="1"/>
  <c r="M152" i="13"/>
  <c r="AB152" i="13" s="1"/>
  <c r="K153" i="13"/>
  <c r="O153" i="13" s="1"/>
  <c r="AD153" i="13" s="1"/>
  <c r="M158" i="13"/>
  <c r="AB158" i="13" s="1"/>
  <c r="AD158" i="13" s="1"/>
  <c r="K159" i="13"/>
  <c r="O159" i="13" s="1"/>
  <c r="M164" i="13"/>
  <c r="AB164" i="13" s="1"/>
  <c r="AD164" i="13" s="1"/>
  <c r="K165" i="13"/>
  <c r="O165" i="13" s="1"/>
  <c r="AD165" i="13" s="1"/>
  <c r="M170" i="13"/>
  <c r="AB170" i="13" s="1"/>
  <c r="AD170" i="13" s="1"/>
  <c r="K171" i="13"/>
  <c r="O171" i="13" s="1"/>
  <c r="AD171" i="13" s="1"/>
  <c r="M176" i="13"/>
  <c r="AB176" i="13" s="1"/>
  <c r="M179" i="13"/>
  <c r="AB179" i="13" s="1"/>
  <c r="N115" i="13"/>
  <c r="L131" i="13"/>
  <c r="AA131" i="13" s="1"/>
  <c r="L138" i="13"/>
  <c r="AA138" i="13" s="1"/>
  <c r="L146" i="13"/>
  <c r="L147" i="13"/>
  <c r="AA147" i="13" s="1"/>
  <c r="AD147" i="13" s="1"/>
  <c r="L153" i="13"/>
  <c r="AA153" i="13" s="1"/>
  <c r="L159" i="13"/>
  <c r="AA159" i="13" s="1"/>
  <c r="L165" i="13"/>
  <c r="AA165" i="13" s="1"/>
  <c r="L171" i="13"/>
  <c r="AA171" i="13" s="1"/>
  <c r="K126" i="13"/>
  <c r="O126" i="13" s="1"/>
  <c r="O177" i="13" s="1"/>
  <c r="O181" i="13" s="1"/>
  <c r="M131" i="13"/>
  <c r="AB131" i="13" s="1"/>
  <c r="K132" i="13"/>
  <c r="O132" i="13" s="1"/>
  <c r="M138" i="13"/>
  <c r="AB138" i="13" s="1"/>
  <c r="K139" i="13"/>
  <c r="O139" i="13" s="1"/>
  <c r="M146" i="13"/>
  <c r="M147" i="13"/>
  <c r="AB147" i="13" s="1"/>
  <c r="M153" i="13"/>
  <c r="AB153" i="13" s="1"/>
  <c r="M159" i="13"/>
  <c r="AB159" i="13" s="1"/>
  <c r="M165" i="13"/>
  <c r="AB165" i="13" s="1"/>
  <c r="M171" i="13"/>
  <c r="AB171" i="13" s="1"/>
  <c r="K172" i="13"/>
  <c r="O172" i="13" s="1"/>
  <c r="AD172" i="13" s="1"/>
  <c r="S178" i="13"/>
  <c r="D68" i="3" l="1"/>
  <c r="K67" i="3"/>
  <c r="O44" i="3"/>
  <c r="O67" i="3" s="1"/>
  <c r="J68" i="3"/>
  <c r="N42" i="3"/>
  <c r="N68" i="3" s="1"/>
  <c r="O42" i="3"/>
  <c r="V42" i="3" s="1"/>
  <c r="N1" i="13"/>
  <c r="N32" i="13"/>
  <c r="AD7" i="13"/>
  <c r="K42" i="3"/>
  <c r="I68" i="3"/>
  <c r="AD174" i="13"/>
  <c r="AA180" i="13"/>
  <c r="AA181" i="13" s="1"/>
  <c r="AA121" i="13"/>
  <c r="AA123" i="13" s="1"/>
  <c r="AD105" i="13"/>
  <c r="O32" i="13"/>
  <c r="O99" i="13" s="1"/>
  <c r="O123" i="13" s="1"/>
  <c r="AD76" i="13"/>
  <c r="AD126" i="13"/>
  <c r="N177" i="13"/>
  <c r="N181" i="13" s="1"/>
  <c r="AB123" i="13"/>
  <c r="AD57" i="13"/>
  <c r="AD8" i="13"/>
  <c r="O182" i="13"/>
  <c r="O187" i="13" s="1"/>
  <c r="AD65" i="13"/>
  <c r="M42" i="3"/>
  <c r="S98" i="13"/>
  <c r="Y94" i="13"/>
  <c r="Q7" i="12"/>
  <c r="Q45" i="12" s="1"/>
  <c r="L45" i="12"/>
  <c r="L53" i="12" s="1"/>
  <c r="Y93" i="13"/>
  <c r="V99" i="13"/>
  <c r="V123" i="13" s="1"/>
  <c r="V182" i="13" s="1"/>
  <c r="V187" i="13" s="1"/>
  <c r="AD75" i="13"/>
  <c r="AD93" i="13" s="1"/>
  <c r="AD29" i="13"/>
  <c r="AD21" i="13"/>
  <c r="AD115" i="13"/>
  <c r="AE1" i="13"/>
  <c r="AD53" i="13"/>
  <c r="N93" i="13"/>
  <c r="K53" i="12"/>
  <c r="AD46" i="13"/>
  <c r="S93" i="13"/>
  <c r="S177" i="13"/>
  <c r="AD143" i="13"/>
  <c r="Q123" i="13"/>
  <c r="Q182" i="13" s="1"/>
  <c r="Q187" i="13" s="1"/>
  <c r="AD135" i="13"/>
  <c r="S121" i="13"/>
  <c r="Y102" i="13"/>
  <c r="AD102" i="13" s="1"/>
  <c r="Y7" i="13"/>
  <c r="Y32" i="13" s="1"/>
  <c r="S32" i="13"/>
  <c r="N69" i="13"/>
  <c r="AD38" i="13"/>
  <c r="AD104" i="13"/>
  <c r="AD39" i="13"/>
  <c r="AD69" i="13" s="1"/>
  <c r="AD20" i="13"/>
  <c r="AD118" i="13"/>
  <c r="AD128" i="13"/>
  <c r="AB177" i="13"/>
  <c r="W123" i="13"/>
  <c r="W182" i="13" s="1"/>
  <c r="W187" i="13" s="1"/>
  <c r="N121" i="13"/>
  <c r="AD101" i="13"/>
  <c r="AD90" i="13"/>
  <c r="P99" i="13"/>
  <c r="P123" i="13" s="1"/>
  <c r="P182" i="13" s="1"/>
  <c r="P187" i="13" s="1"/>
  <c r="AD84" i="13"/>
  <c r="AD9" i="13"/>
  <c r="Y178" i="13"/>
  <c r="S180" i="13"/>
  <c r="M67" i="3"/>
  <c r="K68" i="3" l="1"/>
  <c r="M68" i="3"/>
  <c r="AA182" i="13"/>
  <c r="AA187" i="13" s="1"/>
  <c r="Y121" i="13"/>
  <c r="N99" i="13"/>
  <c r="N123" i="13" s="1"/>
  <c r="O68" i="3"/>
  <c r="V67" i="3"/>
  <c r="V68" i="3" s="1"/>
  <c r="N182" i="13"/>
  <c r="N187" i="13" s="1"/>
  <c r="AD32" i="13"/>
  <c r="AD99" i="13" s="1"/>
  <c r="AD121" i="13"/>
  <c r="AD177" i="13"/>
  <c r="AD181" i="13" s="1"/>
  <c r="S181" i="13"/>
  <c r="S182" i="13" s="1"/>
  <c r="S187" i="13" s="1"/>
  <c r="Y180" i="13"/>
  <c r="Y181" i="13" s="1"/>
  <c r="Y182" i="13" s="1"/>
  <c r="Y187" i="13" s="1"/>
  <c r="AD178" i="13"/>
  <c r="AD180" i="13" s="1"/>
  <c r="Q50" i="12"/>
  <c r="Q53" i="12" s="1"/>
  <c r="S99" i="13"/>
  <c r="S123" i="13" s="1"/>
  <c r="Y98" i="13"/>
  <c r="AD94" i="13"/>
  <c r="AD98" i="13" s="1"/>
  <c r="AB181" i="13"/>
  <c r="AB182" i="13" s="1"/>
  <c r="AB187" i="13" s="1"/>
  <c r="AE177" i="13"/>
  <c r="Y99" i="13"/>
  <c r="Y123" i="13" s="1"/>
  <c r="AE123" i="13" s="1"/>
  <c r="AD123" i="13" l="1"/>
  <c r="AD182" i="13"/>
  <c r="AD187" i="13" s="1"/>
  <c r="AD192" i="13" s="1"/>
</calcChain>
</file>

<file path=xl/comments1.xml><?xml version="1.0" encoding="utf-8"?>
<comments xmlns="http://schemas.openxmlformats.org/spreadsheetml/2006/main">
  <authors>
    <author>xp</author>
    <author>user</author>
  </authors>
  <commentList>
    <comment ref="R5" authorId="0" shapeId="0">
      <text>
        <r>
          <rPr>
            <sz val="14"/>
            <color rgb="FF000000"/>
            <rFont val="標楷體"/>
            <family val="4"/>
            <charset val="136"/>
          </rPr>
          <t>請音樂系填列</t>
        </r>
      </text>
    </comment>
    <comment ref="S5" authorId="1" shapeId="0">
      <text>
        <r>
          <rPr>
            <sz val="14"/>
            <color rgb="FF000000"/>
            <rFont val="標楷體"/>
            <family val="4"/>
            <charset val="136"/>
          </rPr>
          <t>請師培處填列</t>
        </r>
      </text>
    </comment>
    <comment ref="T5" authorId="1" shapeId="0">
      <text>
        <r>
          <rPr>
            <sz val="14"/>
            <color rgb="FF000000"/>
            <rFont val="標楷體"/>
            <family val="4"/>
            <charset val="136"/>
          </rPr>
          <t>請師培處填列</t>
        </r>
      </text>
    </comment>
    <comment ref="U5" authorId="0" shapeId="0">
      <text>
        <r>
          <rPr>
            <sz val="14"/>
            <color rgb="FF000000"/>
            <rFont val="標楷體"/>
            <family val="4"/>
            <charset val="136"/>
          </rPr>
          <t>請國研處填列</t>
        </r>
      </text>
    </comment>
    <comment ref="A39" authorId="1" shapeId="0">
      <text>
        <r>
          <rPr>
            <b/>
            <sz val="12"/>
            <color rgb="FF000000"/>
            <rFont val="標楷體"/>
            <family val="4"/>
            <charset val="136"/>
          </rPr>
          <t>請國研處填</t>
        </r>
      </text>
    </comment>
    <comment ref="A40" authorId="1" shapeId="0">
      <text>
        <r>
          <rPr>
            <b/>
            <sz val="12"/>
            <color rgb="FF000000"/>
            <rFont val="標楷體"/>
            <family val="4"/>
            <charset val="136"/>
          </rPr>
          <t>請國研處填</t>
        </r>
      </text>
    </comment>
    <comment ref="A41" authorId="1" shapeId="0">
      <text>
        <r>
          <rPr>
            <b/>
            <sz val="12"/>
            <color rgb="FF000000"/>
            <rFont val="標楷體"/>
            <family val="4"/>
            <charset val="136"/>
          </rPr>
          <t>請國研處填</t>
        </r>
      </text>
    </comment>
    <comment ref="A64" authorId="1" shapeId="0">
      <text>
        <r>
          <rPr>
            <b/>
            <sz val="12"/>
            <color rgb="FF000000"/>
            <rFont val="標楷體"/>
            <family val="4"/>
            <charset val="136"/>
          </rPr>
          <t>請國研處填</t>
        </r>
      </text>
    </comment>
    <comment ref="A65" authorId="1" shapeId="0">
      <text>
        <r>
          <rPr>
            <b/>
            <sz val="12"/>
            <color rgb="FF000000"/>
            <rFont val="標楷體"/>
            <family val="4"/>
            <charset val="136"/>
          </rPr>
          <t>請國研處填</t>
        </r>
      </text>
    </comment>
    <comment ref="A66" authorId="1" shapeId="0">
      <text>
        <r>
          <rPr>
            <b/>
            <sz val="12"/>
            <color rgb="FF000000"/>
            <rFont val="標楷體"/>
            <family val="4"/>
            <charset val="136"/>
          </rPr>
          <t>請國研處填</t>
        </r>
      </text>
    </comment>
  </commentList>
</comments>
</file>

<file path=xl/comments2.xml><?xml version="1.0" encoding="utf-8"?>
<comments xmlns="http://schemas.openxmlformats.org/spreadsheetml/2006/main">
  <authors>
    <author>user</author>
  </authors>
  <commentList>
    <comment ref="I14" authorId="0" shapeId="0">
      <text>
        <r>
          <rPr>
            <b/>
            <sz val="11"/>
            <color rgb="FF000000"/>
            <rFont val="細明體"/>
            <family val="3"/>
            <charset val="136"/>
          </rPr>
          <t>應與總工程經費相同</t>
        </r>
      </text>
    </comment>
  </commentList>
</comments>
</file>

<file path=xl/sharedStrings.xml><?xml version="1.0" encoding="utf-8"?>
<sst xmlns="http://schemas.openxmlformats.org/spreadsheetml/2006/main" count="1523" uniqueCount="1134">
  <si>
    <t>國立臺中教育大學</t>
  </si>
  <si>
    <t>表號</t>
  </si>
  <si>
    <t>名稱</t>
  </si>
  <si>
    <t>填表單位</t>
  </si>
  <si>
    <t>備註</t>
  </si>
  <si>
    <t>學雜費收入預估表</t>
  </si>
  <si>
    <r>
      <t xml:space="preserve">教務處
師培處
國研處
</t>
    </r>
    <r>
      <rPr>
        <sz val="12"/>
        <color rgb="FFFF0000"/>
        <rFont val="標楷體"/>
        <family val="4"/>
        <charset val="136"/>
      </rPr>
      <t>音樂系</t>
    </r>
  </si>
  <si>
    <t>教務處－學雜費、學分費、論文指導費、電腦實習費
師培處－學程、實習學分費
音樂系－鍵盤維護費
國研處－外籍生、僑生、陸生學雜費及交換生學習事務費</t>
  </si>
  <si>
    <t>設置及應用電腦經費概算表</t>
  </si>
  <si>
    <t>計網中心</t>
  </si>
  <si>
    <r>
      <t>各單位各項電腦硬、軟體租、購置、維護等需求，請註明明細並核章後，送</t>
    </r>
    <r>
      <rPr>
        <b/>
        <u/>
        <sz val="12"/>
        <color rgb="FFFF0000"/>
        <rFont val="標楷體"/>
        <family val="4"/>
        <charset val="136"/>
      </rPr>
      <t>計網中心</t>
    </r>
    <r>
      <rPr>
        <sz val="12"/>
        <color rgb="FF000000"/>
        <rFont val="標楷體"/>
        <family val="4"/>
        <charset val="136"/>
      </rPr>
      <t>彙整並召開先期會議審議，並交由本室彙整提校管會審議。</t>
    </r>
  </si>
  <si>
    <t>公務車輛及汰換明細表</t>
  </si>
  <si>
    <t>總務處(事務組)</t>
  </si>
  <si>
    <t>請依本校公務車輛購置及租賃要點辦理</t>
  </si>
  <si>
    <t>申購單價500萬元以上科學儀器設備彙總表</t>
  </si>
  <si>
    <t>國研處</t>
  </si>
  <si>
    <t>延續性工程調查表</t>
  </si>
  <si>
    <t>總務處(營繕組)</t>
  </si>
  <si>
    <t>★體育館新建工程</t>
  </si>
  <si>
    <t>新興重點計畫預估調查表</t>
  </si>
  <si>
    <r>
      <rPr>
        <b/>
        <sz val="12"/>
        <color rgb="FF000000"/>
        <rFont val="標楷體"/>
        <family val="4"/>
        <charset val="136"/>
      </rPr>
      <t>總務處</t>
    </r>
    <r>
      <rPr>
        <sz val="12"/>
        <color rgb="FF000000"/>
        <rFont val="標楷體"/>
        <family val="4"/>
        <charset val="136"/>
      </rPr>
      <t xml:space="preserve">(行政單位統籌)
</t>
    </r>
    <r>
      <rPr>
        <b/>
        <sz val="12"/>
        <color rgb="FF000000"/>
        <rFont val="標楷體"/>
        <family val="4"/>
        <charset val="136"/>
      </rPr>
      <t>國研處</t>
    </r>
    <r>
      <rPr>
        <sz val="12"/>
        <color rgb="FF000000"/>
        <rFont val="標楷體"/>
        <family val="4"/>
        <charset val="136"/>
      </rPr>
      <t>(統籌彙總學術單位教學及研究需求)</t>
    </r>
  </si>
  <si>
    <t>國研處及總務處召開先期會議審議</t>
  </si>
  <si>
    <t>重大修繕維護費用需求調查表</t>
  </si>
  <si>
    <r>
      <t>總務處(營繕組)彙整</t>
    </r>
    <r>
      <rPr>
        <u/>
        <sz val="12"/>
        <color rgb="FF000000"/>
        <rFont val="標楷體"/>
        <family val="4"/>
        <charset val="136"/>
      </rPr>
      <t>預算50萬元以上工程</t>
    </r>
  </si>
  <si>
    <t>總務處召開先期作業預算審議並排列優先順序後，送交本室提校管會審議</t>
  </si>
  <si>
    <t>辦公房舍明細表</t>
  </si>
  <si>
    <t>教職員工人數</t>
  </si>
  <si>
    <r>
      <rPr>
        <b/>
        <sz val="12"/>
        <color rgb="FF000000"/>
        <rFont val="標楷體"/>
        <family val="4"/>
        <charset val="136"/>
      </rPr>
      <t>總務處</t>
    </r>
    <r>
      <rPr>
        <sz val="12"/>
        <color rgb="FF000000"/>
        <rFont val="標楷體"/>
        <family val="4"/>
        <charset val="136"/>
      </rPr>
      <t xml:space="preserve">(事務組-技工、工友、駕駛)
</t>
    </r>
    <r>
      <rPr>
        <b/>
        <sz val="12"/>
        <color rgb="FF000000"/>
        <rFont val="標楷體"/>
        <family val="4"/>
        <charset val="136"/>
      </rPr>
      <t>人事室</t>
    </r>
    <r>
      <rPr>
        <sz val="12"/>
        <color rgb="FF000000"/>
        <rFont val="標楷體"/>
        <family val="4"/>
        <charset val="136"/>
      </rPr>
      <t xml:space="preserve">(教職員)                                                  </t>
    </r>
  </si>
  <si>
    <t>校務基金進用人員用人費</t>
  </si>
  <si>
    <t>人事室</t>
  </si>
  <si>
    <t>用人費用明細表</t>
  </si>
  <si>
    <t>12-1</t>
  </si>
  <si>
    <t>用人費用彙計表</t>
  </si>
  <si>
    <t>12-2</t>
  </si>
  <si>
    <t>專兼任教師鐘點費需求表</t>
  </si>
  <si>
    <t xml:space="preserve">教務處                                          
學務處                                                                  
師培處                                              </t>
  </si>
  <si>
    <t>派員出國計畫表</t>
  </si>
  <si>
    <t>國研處
人事室</t>
  </si>
  <si>
    <t>派員赴大陸(含港澳地區)計畫類別表</t>
  </si>
  <si>
    <t>在職專班(學位班)學生人數及學雜費收支明細表</t>
  </si>
  <si>
    <t>教務處、經營管理在職專班(EMBA)</t>
  </si>
  <si>
    <t>收入：教務處(在職進修專班)
支出：經營管理在職專班(EMBA)</t>
  </si>
  <si>
    <t>建教、推廣及補助計畫收支明細表</t>
  </si>
  <si>
    <t>進修推廣部</t>
  </si>
  <si>
    <t>收、支併列概算-
各項委辦、產學、科技部、補助計畫</t>
  </si>
  <si>
    <t>國研處
教務處
師培處(含教研中心)
校務中心</t>
  </si>
  <si>
    <t>17-1</t>
  </si>
  <si>
    <t>收、支併列概算表－招待所收支</t>
  </si>
  <si>
    <t>總務處(事務組－招待所)</t>
  </si>
  <si>
    <t>17-2</t>
  </si>
  <si>
    <t>收、支併列概算表－宿舍收支表</t>
  </si>
  <si>
    <t>學務處(生輔組－宿舍)</t>
  </si>
  <si>
    <t>17-3</t>
  </si>
  <si>
    <t>收、支併列概算表－其他場地收支</t>
  </si>
  <si>
    <r>
      <rPr>
        <b/>
        <sz val="12"/>
        <color rgb="FF000000"/>
        <rFont val="標楷體"/>
        <family val="4"/>
        <charset val="136"/>
      </rPr>
      <t>總務處</t>
    </r>
    <r>
      <rPr>
        <sz val="12"/>
        <color rgb="FF000000"/>
        <rFont val="標楷體"/>
        <family val="4"/>
        <charset val="136"/>
      </rPr>
      <t xml:space="preserve">(事務組－場地出租、停車場)
</t>
    </r>
    <r>
      <rPr>
        <b/>
        <sz val="12"/>
        <color rgb="FF000000"/>
        <rFont val="標楷體"/>
        <family val="4"/>
        <charset val="136"/>
      </rPr>
      <t>學務處</t>
    </r>
    <r>
      <rPr>
        <sz val="12"/>
        <color rgb="FF000000"/>
        <rFont val="標楷體"/>
        <family val="4"/>
        <charset val="136"/>
      </rPr>
      <t xml:space="preserve">(體育室－網球場、中正樓、游泳池等)                     </t>
    </r>
    <r>
      <rPr>
        <b/>
        <sz val="12"/>
        <color rgb="FFFF0000"/>
        <rFont val="標楷體"/>
        <family val="4"/>
        <charset val="136"/>
      </rPr>
      <t>音樂系</t>
    </r>
    <r>
      <rPr>
        <sz val="12"/>
        <color rgb="FFFF0000"/>
        <rFont val="標楷體"/>
        <family val="4"/>
        <charset val="136"/>
      </rPr>
      <t>(寶成演藝廳)</t>
    </r>
  </si>
  <si>
    <t>17-4</t>
  </si>
  <si>
    <t>收、支併列概算表－各類自辦招生考試收支</t>
  </si>
  <si>
    <t>教務處</t>
  </si>
  <si>
    <t>學生公費明細表</t>
  </si>
  <si>
    <r>
      <rPr>
        <b/>
        <sz val="12"/>
        <color rgb="FF000000"/>
        <rFont val="標楷體"/>
        <family val="4"/>
        <charset val="136"/>
      </rPr>
      <t xml:space="preserve">教務處                                          </t>
    </r>
    <r>
      <rPr>
        <sz val="12"/>
        <color rgb="FF000000"/>
        <rFont val="標楷體"/>
        <family val="4"/>
        <charset val="136"/>
      </rPr>
      <t xml:space="preserve">(研究生獎助學金、TA教學助理)
</t>
    </r>
    <r>
      <rPr>
        <b/>
        <sz val="12"/>
        <color rgb="FF000000"/>
        <rFont val="標楷體"/>
        <family val="4"/>
        <charset val="136"/>
      </rPr>
      <t xml:space="preserve">學務處                                            </t>
    </r>
    <r>
      <rPr>
        <sz val="12"/>
        <color rgb="FF000000"/>
        <rFont val="標楷體"/>
        <family val="4"/>
        <charset val="136"/>
      </rPr>
      <t>(清寒學生生活助學金</t>
    </r>
    <r>
      <rPr>
        <sz val="12"/>
        <color rgb="FF000000"/>
        <rFont val="新細明體"/>
        <family val="1"/>
        <charset val="136"/>
      </rPr>
      <t>、</t>
    </r>
    <r>
      <rPr>
        <sz val="12"/>
        <color rgb="FF000000"/>
        <rFont val="標楷體"/>
        <family val="4"/>
        <charset val="136"/>
      </rPr>
      <t>菁英獎</t>
    </r>
    <r>
      <rPr>
        <sz val="12"/>
        <color rgb="FF000000"/>
        <rFont val="新細明體"/>
        <family val="1"/>
        <charset val="136"/>
      </rPr>
      <t>、</t>
    </r>
    <r>
      <rPr>
        <sz val="12"/>
        <color rgb="FF000000"/>
        <rFont val="標楷體"/>
        <family val="4"/>
        <charset val="136"/>
      </rPr>
      <t xml:space="preserve">急難救助金、僑生獎學金、住宿減免…等)
</t>
    </r>
    <r>
      <rPr>
        <b/>
        <sz val="12"/>
        <color rgb="FF000000"/>
        <rFont val="標楷體"/>
        <family val="4"/>
        <charset val="136"/>
      </rPr>
      <t xml:space="preserve">師培處                                           </t>
    </r>
    <r>
      <rPr>
        <sz val="12"/>
        <color rgb="FF000000"/>
        <rFont val="標楷體"/>
        <family val="4"/>
        <charset val="136"/>
      </rPr>
      <t xml:space="preserve">(師資培育獎學金…等)
</t>
    </r>
    <r>
      <rPr>
        <b/>
        <sz val="12"/>
        <color rgb="FF000000"/>
        <rFont val="標楷體"/>
        <family val="4"/>
        <charset val="136"/>
      </rPr>
      <t xml:space="preserve">國研處                                                            </t>
    </r>
    <r>
      <rPr>
        <sz val="12"/>
        <color rgb="FF000000"/>
        <rFont val="標楷體"/>
        <family val="4"/>
        <charset val="136"/>
      </rPr>
      <t xml:space="preserve">(外籍學生獎助學金…等)
</t>
    </r>
    <r>
      <rPr>
        <b/>
        <sz val="12"/>
        <color rgb="FF000000"/>
        <rFont val="標楷體"/>
        <family val="4"/>
        <charset val="136"/>
      </rPr>
      <t xml:space="preserve">特教中心                                           </t>
    </r>
    <r>
      <rPr>
        <sz val="12"/>
        <color rgb="FF000000"/>
        <rFont val="標楷體"/>
        <family val="4"/>
        <charset val="136"/>
      </rPr>
      <t>(身心障礙學生獎助學金)</t>
    </r>
  </si>
  <si>
    <t>18-1</t>
  </si>
  <si>
    <t>學雜費減免明細表</t>
  </si>
  <si>
    <r>
      <rPr>
        <b/>
        <sz val="12"/>
        <color rgb="FF000000"/>
        <rFont val="標楷體"/>
        <family val="4"/>
        <charset val="136"/>
      </rPr>
      <t xml:space="preserve">教務處                                             </t>
    </r>
    <r>
      <rPr>
        <sz val="12"/>
        <color rgb="FF000000"/>
        <rFont val="標楷體"/>
        <family val="4"/>
        <charset val="136"/>
      </rPr>
      <t xml:space="preserve">(各類學雜費減免……等)
</t>
    </r>
    <r>
      <rPr>
        <b/>
        <sz val="12"/>
        <color rgb="FF000000"/>
        <rFont val="標楷體"/>
        <family val="4"/>
        <charset val="136"/>
      </rPr>
      <t xml:space="preserve">學務處                                             </t>
    </r>
    <r>
      <rPr>
        <sz val="12"/>
        <color rgb="FF000000"/>
        <rFont val="標楷體"/>
        <family val="4"/>
        <charset val="136"/>
      </rPr>
      <t>(中低收入、弱勢學生助學之學雜費減免)</t>
    </r>
  </si>
  <si>
    <t>各項費用(全校共同性)明細表</t>
  </si>
  <si>
    <t>本校一級行政單位</t>
  </si>
  <si>
    <t>資產報廢預估提列明細表</t>
  </si>
  <si>
    <t>折舊、攤銷提列預算表</t>
  </si>
  <si>
    <t>固定資產彙計表</t>
  </si>
  <si>
    <t>本校一級行政單位
學術單位</t>
  </si>
  <si>
    <t>固定資產彙計表(範例)</t>
  </si>
  <si>
    <t>範例</t>
  </si>
  <si>
    <t>22-1</t>
  </si>
  <si>
    <t>財產科目定義</t>
  </si>
  <si>
    <t>其他收入
(雜項收入、利息收入、受贈收入、電子期刊版權…等收入)</t>
  </si>
  <si>
    <t>總務處、圖書館、教務處、秘書室、國研處、林之助紀念館</t>
  </si>
  <si>
    <r>
      <t>註</t>
    </r>
    <r>
      <rPr>
        <sz val="14"/>
        <color rgb="FF000000"/>
        <rFont val="新細明體"/>
        <family val="1"/>
        <charset val="136"/>
      </rPr>
      <t>：</t>
    </r>
    <r>
      <rPr>
        <sz val="14"/>
        <color rgb="FF000000"/>
        <rFont val="標楷體"/>
        <family val="4"/>
        <charset val="136"/>
      </rPr>
      <t>以上各表紙本，請業務單位核章後送主管單位彙辦；主管單位審議後，將審議彙整之紙本核章後送本室彙辦。送本室之資料除紙本外並請協助將電子檔傳送主計室承辦人chshih@mail.ntcu.edu.tw，俾憑彙辦。</t>
    </r>
  </si>
  <si>
    <t>學術單位填表說明</t>
  </si>
  <si>
    <t>填列表單</t>
  </si>
  <si>
    <t>彙整單位</t>
  </si>
  <si>
    <t>新興計畫</t>
  </si>
  <si>
    <t>表7</t>
  </si>
  <si>
    <t>系所→院→國研處，由國研處召開先期會議審議</t>
  </si>
  <si>
    <t>電腦軟硬設備、維護及租用</t>
  </si>
  <si>
    <t>表11、表22</t>
  </si>
  <si>
    <r>
      <t>系所→院→</t>
    </r>
    <r>
      <rPr>
        <b/>
        <u/>
        <sz val="14"/>
        <color rgb="FF000000"/>
        <rFont val="標楷體"/>
        <family val="4"/>
        <charset val="136"/>
      </rPr>
      <t>計網中心</t>
    </r>
    <r>
      <rPr>
        <sz val="14"/>
        <color rgb="FF000000"/>
        <rFont val="標楷體"/>
        <family val="4"/>
        <charset val="136"/>
      </rPr>
      <t>，由計網中心召開先期會議審議</t>
    </r>
  </si>
  <si>
    <t>非電腦設備(單價500萬以上科技儀器設備)</t>
  </si>
  <si>
    <t>表5</t>
  </si>
  <si>
    <t>非電腦設備(單價未達500萬科技儀器設備)</t>
  </si>
  <si>
    <t>表22</t>
  </si>
  <si>
    <t>各院</t>
  </si>
  <si>
    <t>在職專班(學位班)學 生 人 數 及 學 雜 費 收 支 概 算 明 細 表</t>
  </si>
  <si>
    <t>表15</t>
  </si>
  <si>
    <t>EMBA</t>
  </si>
  <si>
    <t>系所→主計室</t>
  </si>
  <si>
    <t>註：</t>
  </si>
  <si>
    <t>表2 【教務處、師培處、音樂系、國研處】</t>
  </si>
  <si>
    <t xml:space="preserve"> 國立臺中教育大學</t>
  </si>
  <si>
    <t>★估算學生人數請以招生名額並參酌每年報到率計算</t>
  </si>
  <si>
    <t>單位：元</t>
  </si>
  <si>
    <t>系所別</t>
  </si>
  <si>
    <t>小計</t>
  </si>
  <si>
    <t>學雜費標準(學雜費+電腦實習)</t>
  </si>
  <si>
    <t>公費生</t>
  </si>
  <si>
    <t>自費生</t>
  </si>
  <si>
    <t>教育學院</t>
  </si>
  <si>
    <t>教育所</t>
  </si>
  <si>
    <t>課程所</t>
  </si>
  <si>
    <t>特教所</t>
  </si>
  <si>
    <t>幼教所</t>
  </si>
  <si>
    <t>幼教所-早療</t>
  </si>
  <si>
    <t>體育所</t>
  </si>
  <si>
    <t>測統所</t>
  </si>
  <si>
    <t>教師專業碩士學程</t>
  </si>
  <si>
    <t>管理學院</t>
  </si>
  <si>
    <t>IMBA</t>
  </si>
  <si>
    <t>事業經營碩士學程</t>
  </si>
  <si>
    <t>觀光碩士學程</t>
  </si>
  <si>
    <t>高教經營碩士學程</t>
  </si>
  <si>
    <t>人文學院</t>
  </si>
  <si>
    <t>語教所</t>
  </si>
  <si>
    <t>華語教師碩士班</t>
  </si>
  <si>
    <t>區社所</t>
  </si>
  <si>
    <t>美術所</t>
  </si>
  <si>
    <t>音樂所</t>
  </si>
  <si>
    <t>台語所</t>
  </si>
  <si>
    <t>英語所</t>
  </si>
  <si>
    <t>諮心所</t>
  </si>
  <si>
    <t>理學院</t>
  </si>
  <si>
    <t>數教所</t>
  </si>
  <si>
    <t>科教所</t>
  </si>
  <si>
    <t>科教所-環教</t>
  </si>
  <si>
    <t>資訊所</t>
  </si>
  <si>
    <t>數位內容科技所</t>
  </si>
  <si>
    <t>外籍生</t>
  </si>
  <si>
    <t>僑生</t>
  </si>
  <si>
    <t>陸生</t>
  </si>
  <si>
    <t>碩、博班小計</t>
  </si>
  <si>
    <t>教育系</t>
  </si>
  <si>
    <t>特教系</t>
  </si>
  <si>
    <t>幼教系</t>
  </si>
  <si>
    <t>體育系</t>
  </si>
  <si>
    <t>國際企業學系</t>
  </si>
  <si>
    <t>文化創意產業設計暨營運學系</t>
  </si>
  <si>
    <t>語教系</t>
  </si>
  <si>
    <t>區社系</t>
  </si>
  <si>
    <t>台語系</t>
  </si>
  <si>
    <t>美術系</t>
  </si>
  <si>
    <t>音樂系</t>
  </si>
  <si>
    <t>諮心系</t>
  </si>
  <si>
    <t>英語系</t>
  </si>
  <si>
    <t>數教系</t>
  </si>
  <si>
    <t>科教系</t>
  </si>
  <si>
    <t>資訊系</t>
  </si>
  <si>
    <t>數位系</t>
  </si>
  <si>
    <t>大學部小計</t>
  </si>
  <si>
    <t xml:space="preserve">總       計 </t>
  </si>
  <si>
    <t>備註：如有新增減系所或修改系所名稱請協助修正。</t>
  </si>
  <si>
    <t xml:space="preserve">     預估學雜費、學分費、電腦實習費、鍵盤維護費、實習學分費、交換生學習事務費、論文指導費等標準請註明。</t>
  </si>
  <si>
    <t xml:space="preserve">     日碩-100學年度(含)以後入學之研究學生於碩士班2年度上學期繳交1萬1千元、博士班於3年度上學期繳交2萬元。</t>
  </si>
  <si>
    <t>填表人:</t>
  </si>
  <si>
    <t>單位主管:</t>
  </si>
  <si>
    <r>
      <t xml:space="preserve">     夜碩-於2年度上學期繳交論文指導費、暑碩</t>
    </r>
    <r>
      <rPr>
        <sz val="14"/>
        <color rgb="FF000000"/>
        <rFont val="新細明體"/>
        <family val="1"/>
        <charset val="136"/>
      </rPr>
      <t>-</t>
    </r>
    <r>
      <rPr>
        <sz val="14"/>
        <color rgb="FF000000"/>
        <rFont val="標楷體"/>
        <family val="4"/>
        <charset val="136"/>
      </rPr>
      <t>於2年級繳交1萬2千元。</t>
    </r>
  </si>
  <si>
    <t xml:space="preserve">表3【計網中心】 </t>
  </si>
  <si>
    <t>電腦經費概算表</t>
  </si>
  <si>
    <r>
      <t>單位：</t>
    </r>
    <r>
      <rPr>
        <b/>
        <sz val="14"/>
        <color rgb="FF000000"/>
        <rFont val="標楷體"/>
        <family val="4"/>
        <charset val="136"/>
      </rPr>
      <t>千</t>
    </r>
    <r>
      <rPr>
        <sz val="14"/>
        <color rgb="FF000000"/>
        <rFont val="標楷體"/>
        <family val="4"/>
        <charset val="136"/>
      </rPr>
      <t>元</t>
    </r>
  </si>
  <si>
    <t>項         目</t>
  </si>
  <si>
    <t>資訊硬體設備費</t>
  </si>
  <si>
    <t>資訊軟體購置費</t>
  </si>
  <si>
    <t>資訊系統開發費</t>
  </si>
  <si>
    <t>資訊操作維護費</t>
  </si>
  <si>
    <t>資訊設備租金</t>
  </si>
  <si>
    <t>雲端服務費</t>
  </si>
  <si>
    <t>小額軟體</t>
  </si>
  <si>
    <t>網路通訊費</t>
  </si>
  <si>
    <t>電腦用品及耗材</t>
  </si>
  <si>
    <t>合      計</t>
  </si>
  <si>
    <t>說
明</t>
  </si>
  <si>
    <t>一、現有設備概況及單位人數。</t>
  </si>
  <si>
    <t>二、運作中應用系統及本年度擬開發之應用系統。</t>
  </si>
  <si>
    <t>三、逐項列明本年度擬購置之硬軟體設備名稱、單價、數量及用途，若有委外服務費用，請敍明委外項目及經費估算依據。</t>
  </si>
  <si>
    <r>
      <t>四、請協助填寫「</t>
    </r>
    <r>
      <rPr>
        <b/>
        <sz val="14"/>
        <color rgb="FF000000"/>
        <rFont val="標楷體"/>
        <family val="4"/>
        <charset val="136"/>
      </rPr>
      <t>電腦經費編列分析表</t>
    </r>
    <r>
      <rPr>
        <sz val="14"/>
        <color rgb="FF000000"/>
        <rFont val="標楷體"/>
        <family val="4"/>
        <charset val="136"/>
      </rPr>
      <t>」，並依</t>
    </r>
    <r>
      <rPr>
        <b/>
        <u/>
        <sz val="14"/>
        <color rgb="FF000000"/>
        <rFont val="標楷體"/>
        <family val="4"/>
        <charset val="136"/>
      </rPr>
      <t>基礎設施</t>
    </r>
    <r>
      <rPr>
        <sz val="14"/>
        <color rgb="FF000000"/>
        <rFont val="標楷體"/>
        <family val="4"/>
        <charset val="136"/>
      </rPr>
      <t>、</t>
    </r>
    <r>
      <rPr>
        <b/>
        <u/>
        <sz val="14"/>
        <color rgb="FF000000"/>
        <rFont val="標楷體"/>
        <family val="4"/>
        <charset val="136"/>
      </rPr>
      <t>業務資訊系統</t>
    </r>
    <r>
      <rPr>
        <sz val="14"/>
        <color rgb="FF000000"/>
        <rFont val="標楷體"/>
        <family val="4"/>
        <charset val="136"/>
      </rPr>
      <t>及</t>
    </r>
    <r>
      <rPr>
        <b/>
        <u/>
        <sz val="14"/>
        <color rgb="FF000000"/>
        <rFont val="標楷體"/>
        <family val="4"/>
        <charset val="136"/>
      </rPr>
      <t>共用整合資訊系統</t>
    </r>
    <r>
      <rPr>
        <sz val="14"/>
        <color rgb="FF000000"/>
        <rFont val="標楷體"/>
        <family val="4"/>
        <charset val="136"/>
      </rPr>
      <t>分類方式，進行經費編列分析。</t>
    </r>
  </si>
  <si>
    <t>附註：1.各基金年度電腦相關經費，均須填列本表。</t>
  </si>
  <si>
    <t xml:space="preserve">      2.其他相關費用包括消耗品及機房維護費等。</t>
  </si>
  <si>
    <t xml:space="preserve">      3.先期審議會議完成後，送交本室提校管會審議。</t>
  </si>
  <si>
    <t xml:space="preserve">承辦人：                        單位主管：               </t>
  </si>
  <si>
    <t>表4【總務處事務組】</t>
  </si>
  <si>
    <t xml:space="preserve">  </t>
  </si>
  <si>
    <t xml:space="preserve">          國 立 臺 中 教 育 大 學</t>
  </si>
  <si>
    <t xml:space="preserve">         公  務  車  輛  明  細  表</t>
  </si>
  <si>
    <t>車  號</t>
  </si>
  <si>
    <t>車 輛 種 類</t>
  </si>
  <si>
    <t>乘客</t>
  </si>
  <si>
    <t>購置年月</t>
  </si>
  <si>
    <t>汽缸總排氣量</t>
  </si>
  <si>
    <t>牌 照 稅</t>
  </si>
  <si>
    <t>燃料使用費</t>
  </si>
  <si>
    <t>油  料  費  ( 全  年  )</t>
  </si>
  <si>
    <t>維護費</t>
  </si>
  <si>
    <t>車  輛</t>
  </si>
  <si>
    <t>備    註</t>
  </si>
  <si>
    <t>人數</t>
  </si>
  <si>
    <t>﹝立方公分 ﹞</t>
  </si>
  <si>
    <t>﹝全年﹞</t>
  </si>
  <si>
    <t>﹝全  年﹞</t>
  </si>
  <si>
    <t>數量(公升)</t>
  </si>
  <si>
    <t>單價 (元)</t>
  </si>
  <si>
    <t>金  額</t>
  </si>
  <si>
    <t>保險費</t>
  </si>
  <si>
    <t>現有車輛</t>
  </si>
  <si>
    <t>車輛增購汰換需求表</t>
  </si>
  <si>
    <t>車輛種類</t>
  </si>
  <si>
    <t>增購汰換車輛數</t>
  </si>
  <si>
    <t>單位</t>
  </si>
  <si>
    <t>預算金額</t>
  </si>
  <si>
    <t>經費來源(國庫補助/自籌經費)</t>
  </si>
  <si>
    <t>汰換車輛     原始購置日期</t>
  </si>
  <si>
    <t>汰換車輛  耐用年限</t>
  </si>
  <si>
    <t>汰換理由</t>
  </si>
  <si>
    <t xml:space="preserve"> </t>
  </si>
  <si>
    <t>填表人 ：</t>
  </si>
  <si>
    <t>單位主管：</t>
  </si>
  <si>
    <t>備註：1.請核對各欄資料及數字是否正確。</t>
  </si>
  <si>
    <r>
      <t xml:space="preserve">           </t>
    </r>
    <r>
      <rPr>
        <sz val="11"/>
        <color rgb="FF000000"/>
        <rFont val="標楷體"/>
        <family val="4"/>
        <charset val="136"/>
      </rPr>
      <t>2.車輛油料費編列標準：大型車輛每月190公升，中小型車輛每月139公升，機車每輛每月26公升。</t>
    </r>
  </si>
  <si>
    <r>
      <t xml:space="preserve">           </t>
    </r>
    <r>
      <rPr>
        <sz val="11"/>
        <color rgb="FF000000"/>
        <rFont val="標楷體"/>
        <family val="4"/>
        <charset val="136"/>
      </rPr>
      <t>3.車輛維護費編列標準：汽車出廠兩年內每輛每年8,500千元，二～四年每輛每年25,500元，四～六年每輛每年34,000元，</t>
    </r>
  </si>
  <si>
    <t xml:space="preserve">        六年以上每輛每年51,000元，機車每輛每年1,700元，已逾15年不得編列修護費。</t>
  </si>
  <si>
    <r>
      <rPr>
        <sz val="14"/>
        <color rgb="FF000000"/>
        <rFont val="標楷體"/>
        <family val="4"/>
        <charset val="136"/>
      </rPr>
      <t>表5</t>
    </r>
    <r>
      <rPr>
        <b/>
        <sz val="16"/>
        <color rgb="FF000000"/>
        <rFont val="標楷體"/>
        <family val="4"/>
        <charset val="136"/>
      </rPr>
      <t>【國研處】</t>
    </r>
  </si>
  <si>
    <t>系所單位名稱</t>
  </si>
  <si>
    <t>品名</t>
  </si>
  <si>
    <t>單價</t>
  </si>
  <si>
    <t>數量</t>
  </si>
  <si>
    <t>總額</t>
  </si>
  <si>
    <t>填表人：</t>
  </si>
  <si>
    <t>表6【總務處營繕組】</t>
  </si>
  <si>
    <t>科目名稱</t>
  </si>
  <si>
    <t>項目名稱</t>
  </si>
  <si>
    <t>期間</t>
  </si>
  <si>
    <t>總工程經費</t>
  </si>
  <si>
    <t xml:space="preserve">工程內容說明
</t>
  </si>
  <si>
    <t>工程管理費
計算說明</t>
  </si>
  <si>
    <t>備註
 (請填列核定函號、      經費編列說明)</t>
  </si>
  <si>
    <t>目標能量</t>
  </si>
  <si>
    <t>效益分析</t>
  </si>
  <si>
    <t>房屋及建築</t>
  </si>
  <si>
    <t>體育館新建工程</t>
  </si>
  <si>
    <t>分年度經費(千元)</t>
  </si>
  <si>
    <t>工程名稱</t>
  </si>
  <si>
    <t>年度</t>
  </si>
  <si>
    <t>114年</t>
  </si>
  <si>
    <t>115年</t>
  </si>
  <si>
    <t>116年</t>
  </si>
  <si>
    <t>合計</t>
  </si>
  <si>
    <t>教育部補助</t>
  </si>
  <si>
    <t>學校自籌</t>
  </si>
  <si>
    <t>填表人</t>
  </si>
  <si>
    <t>單位主管</t>
  </si>
  <si>
    <t>分機：</t>
  </si>
  <si>
    <t>說明：1.延續性工程含教育部核准有案之土地購置部分。</t>
  </si>
  <si>
    <r>
      <t xml:space="preserve">      2.</t>
    </r>
    <r>
      <rPr>
        <b/>
        <u/>
        <sz val="12"/>
        <color rgb="FF000000"/>
        <rFont val="標楷體"/>
        <family val="4"/>
        <charset val="136"/>
      </rPr>
      <t>若無延續性工程亦請註明(無)</t>
    </r>
    <r>
      <rPr>
        <sz val="12"/>
        <color rgb="FF000000"/>
        <rFont val="標楷體"/>
        <family val="4"/>
        <charset val="136"/>
      </rPr>
      <t>。</t>
    </r>
  </si>
  <si>
    <t xml:space="preserve">      3.請儘量填寫詳明。</t>
  </si>
  <si>
    <t>表7【總務處、國研處彙整】</t>
  </si>
  <si>
    <t xml:space="preserve">        新 興 重 點 計 畫 預 估 調 查 概 算 表</t>
  </si>
  <si>
    <r>
      <t>單位：</t>
    </r>
    <r>
      <rPr>
        <b/>
        <sz val="12"/>
        <color rgb="FF000000"/>
        <rFont val="標楷體"/>
        <family val="4"/>
        <charset val="136"/>
      </rPr>
      <t>千</t>
    </r>
    <r>
      <rPr>
        <sz val="12"/>
        <color rgb="FF000000"/>
        <rFont val="標楷體"/>
        <family val="4"/>
        <charset val="136"/>
      </rPr>
      <t>元</t>
    </r>
  </si>
  <si>
    <t>計畫、項目名稱</t>
  </si>
  <si>
    <t>需求數</t>
  </si>
  <si>
    <t>優先順序</t>
  </si>
  <si>
    <t>說    明</t>
  </si>
  <si>
    <t>經常門支出</t>
  </si>
  <si>
    <t>資本門支出</t>
  </si>
  <si>
    <t>合    計</t>
  </si>
  <si>
    <t>填表說明：</t>
  </si>
  <si>
    <r>
      <t>1.本調查表由</t>
    </r>
    <r>
      <rPr>
        <b/>
        <sz val="11"/>
        <color rgb="FF000000"/>
        <rFont val="標楷體"/>
        <family val="4"/>
        <charset val="136"/>
      </rPr>
      <t>國研處主管統籌彙整</t>
    </r>
    <r>
      <rPr>
        <sz val="11"/>
        <color rgb="FFFF0000"/>
        <rFont val="標楷體"/>
        <family val="4"/>
        <charset val="136"/>
      </rPr>
      <t>各教學單位</t>
    </r>
    <r>
      <rPr>
        <sz val="11"/>
        <color rgb="FF000000"/>
        <rFont val="標楷體"/>
        <family val="4"/>
        <charset val="136"/>
      </rPr>
      <t>發展等所需經費，各</t>
    </r>
    <r>
      <rPr>
        <sz val="11"/>
        <color rgb="FFFF0000"/>
        <rFont val="標楷體"/>
        <family val="4"/>
        <charset val="136"/>
      </rPr>
      <t>行政單位</t>
    </r>
    <r>
      <rPr>
        <sz val="11"/>
        <color rgb="FF000000"/>
        <rFont val="標楷體"/>
        <family val="4"/>
        <charset val="136"/>
      </rPr>
      <t>所需經費由</t>
    </r>
    <r>
      <rPr>
        <b/>
        <sz val="11"/>
        <color rgb="FF000000"/>
        <rFont val="標楷體"/>
        <family val="4"/>
        <charset val="136"/>
      </rPr>
      <t>總務處統籌彙整</t>
    </r>
    <r>
      <rPr>
        <sz val="11"/>
        <color rgb="FF000000"/>
        <rFont val="標楷體"/>
        <family val="4"/>
        <charset val="136"/>
      </rPr>
      <t>填列。</t>
    </r>
  </si>
  <si>
    <r>
      <t>2.優先順序請本諸零基預算精神，視施政輕重緩急依序填列，</t>
    </r>
    <r>
      <rPr>
        <b/>
        <sz val="11"/>
        <color rgb="FF000000"/>
        <rFont val="標楷體"/>
        <family val="4"/>
        <charset val="136"/>
      </rPr>
      <t>不可均填「第一優先」</t>
    </r>
    <r>
      <rPr>
        <sz val="11"/>
        <color rgb="FF000000"/>
        <rFont val="標楷體"/>
        <family val="4"/>
        <charset val="136"/>
      </rPr>
      <t>，否則僅將第一項列入統計，其餘均逕行予以刪除不列入統計。</t>
    </r>
  </si>
  <si>
    <t>3.規劃設計書業經教育部營建工程小組通過，且已編列規劃設計費，擬自111年度編列工程款者，請填入「111年度延續性工程調查表」不列入本表。</t>
  </si>
  <si>
    <t>4.各系所新興計畫請依本校「學術發展計畫審查作業要點」第四點規定之計畫書格式內容提列。各行政單位並得參照提列計畫填報。</t>
  </si>
  <si>
    <r>
      <t>表8</t>
    </r>
    <r>
      <rPr>
        <b/>
        <sz val="16"/>
        <color rgb="FF000000"/>
        <rFont val="標楷體"/>
        <family val="4"/>
        <charset val="136"/>
      </rPr>
      <t>【總務處】</t>
    </r>
  </si>
  <si>
    <t xml:space="preserve">   國 立 臺 中 教 育 大 學</t>
  </si>
  <si>
    <t>重 大 修 繕 維 護 費 用 需 求 調 查 表</t>
  </si>
  <si>
    <r>
      <t xml:space="preserve"> </t>
    </r>
    <r>
      <rPr>
        <sz val="12"/>
        <color rgb="FF000000"/>
        <rFont val="標楷體"/>
        <family val="4"/>
        <charset val="136"/>
      </rPr>
      <t>單位：</t>
    </r>
    <r>
      <rPr>
        <b/>
        <sz val="12"/>
        <color rgb="FF000000"/>
        <rFont val="標楷體"/>
        <family val="4"/>
        <charset val="136"/>
      </rPr>
      <t>千</t>
    </r>
    <r>
      <rPr>
        <sz val="12"/>
        <color rgb="FF000000"/>
        <rFont val="標楷體"/>
        <family val="4"/>
        <charset val="136"/>
      </rPr>
      <t>元</t>
    </r>
  </si>
  <si>
    <t>需求單位</t>
  </si>
  <si>
    <t>重大修繕維護項目</t>
  </si>
  <si>
    <t>預算需求金額</t>
  </si>
  <si>
    <t>預計完成日期</t>
  </si>
  <si>
    <t>需求原因說明</t>
  </si>
  <si>
    <r>
      <t>備</t>
    </r>
    <r>
      <rPr>
        <sz val="14"/>
        <color rgb="FF000000"/>
        <rFont val="Times New Roman"/>
        <family val="1"/>
      </rPr>
      <t xml:space="preserve">            </t>
    </r>
    <r>
      <rPr>
        <sz val="14"/>
        <color rgb="FF000000"/>
        <rFont val="標楷體"/>
        <family val="4"/>
        <charset val="136"/>
      </rPr>
      <t>註</t>
    </r>
  </si>
  <si>
    <r>
      <t>合</t>
    </r>
    <r>
      <rPr>
        <sz val="14"/>
        <color rgb="FF000000"/>
        <rFont val="Times New Roman"/>
        <family val="1"/>
      </rPr>
      <t xml:space="preserve">      </t>
    </r>
    <r>
      <rPr>
        <sz val="14"/>
        <color rgb="FF000000"/>
        <rFont val="標楷體"/>
        <family val="4"/>
        <charset val="136"/>
      </rPr>
      <t>計</t>
    </r>
  </si>
  <si>
    <r>
      <t>填表說明：
1.本調查表由總務處</t>
    </r>
    <r>
      <rPr>
        <sz val="12"/>
        <color rgb="FFFF0000"/>
        <rFont val="標楷體"/>
        <family val="4"/>
        <charset val="136"/>
      </rPr>
      <t>彙</t>
    </r>
    <r>
      <rPr>
        <sz val="12"/>
        <color rgb="FFFF0000"/>
        <rFont val="標楷體"/>
        <family val="4"/>
        <charset val="136"/>
      </rPr>
      <t>整</t>
    </r>
    <r>
      <rPr>
        <sz val="12"/>
        <color rgb="FFFF0000"/>
        <rFont val="標楷體"/>
        <family val="4"/>
        <charset val="136"/>
      </rPr>
      <t>全校</t>
    </r>
    <r>
      <rPr>
        <sz val="12"/>
        <color rgb="FFFF0000"/>
        <rFont val="標楷體"/>
        <family val="4"/>
        <charset val="136"/>
      </rPr>
      <t>各</t>
    </r>
    <r>
      <rPr>
        <sz val="12"/>
        <color rgb="FFFF0000"/>
        <rFont val="標楷體"/>
        <family val="4"/>
        <charset val="136"/>
      </rPr>
      <t>單</t>
    </r>
    <r>
      <rPr>
        <sz val="12"/>
        <color rgb="FFFF0000"/>
        <rFont val="標楷體"/>
        <family val="4"/>
        <charset val="136"/>
      </rPr>
      <t>位</t>
    </r>
    <r>
      <rPr>
        <sz val="12"/>
        <color rgb="FFFF0000"/>
        <rFont val="標楷體"/>
        <family val="4"/>
        <charset val="136"/>
      </rPr>
      <t>(</t>
    </r>
    <r>
      <rPr>
        <sz val="12"/>
        <color rgb="FFFF0000"/>
        <rFont val="標楷體"/>
        <family val="4"/>
        <charset val="136"/>
      </rPr>
      <t>含</t>
    </r>
    <r>
      <rPr>
        <sz val="12"/>
        <color rgb="FFFF0000"/>
        <rFont val="標楷體"/>
        <family val="4"/>
        <charset val="136"/>
      </rPr>
      <t>系</t>
    </r>
    <r>
      <rPr>
        <sz val="12"/>
        <color rgb="FFFF0000"/>
        <rFont val="標楷體"/>
        <family val="4"/>
        <charset val="136"/>
      </rPr>
      <t>所</t>
    </r>
    <r>
      <rPr>
        <sz val="12"/>
        <color rgb="FFFF0000"/>
        <rFont val="標楷體"/>
        <family val="4"/>
        <charset val="136"/>
      </rPr>
      <t>)中提重大修繕單筆預算</t>
    </r>
    <r>
      <rPr>
        <b/>
        <sz val="12"/>
        <color rgb="FFFF0000"/>
        <rFont val="標楷體"/>
        <family val="4"/>
        <charset val="136"/>
      </rPr>
      <t>50萬元</t>
    </r>
    <r>
      <rPr>
        <sz val="12"/>
        <color rgb="FFFF0000"/>
        <rFont val="標楷體"/>
        <family val="4"/>
        <charset val="136"/>
      </rPr>
      <t>以上工程</t>
    </r>
    <r>
      <rPr>
        <sz val="12"/>
        <color rgb="FF000000"/>
        <rFont val="標楷體"/>
        <family val="4"/>
        <charset val="136"/>
      </rPr>
      <t xml:space="preserve">。
2.請總務處召開先期作業預算審議並排列優先順序，並送交本室提校管會審議。          </t>
    </r>
    <rPh sb="8" eb="9">
      <t>ﾎﾝ</t>
    </rPh>
    <rPh sb="9" eb="10">
      <t>ﾁｮｳ</t>
    </rPh>
    <rPh sb="11" eb="12">
      <t>ｵﾓﾃ</t>
    </rPh>
    <rPh sb="12" eb="13">
      <t>ﾖｼ</t>
    </rPh>
    <rPh sb="13" eb="14">
      <t>ｻﾄｼ</t>
    </rPh>
    <rPh sb="14" eb="15">
      <t>ﾂﾄﾑ</t>
    </rPh>
    <rPh sb="15" eb="16">
      <t>ﾄｺﾛ</t>
    </rPh>
    <rPh sb="16" eb="17">
      <t>ｲ</t>
    </rPh>
    <rPh sb="17" eb="18">
      <t>ﾀﾀﾞｼ</t>
    </rPh>
    <rPh sb="18" eb="20">
      <t>ｾﾞﾝｺｳ</t>
    </rPh>
    <rPh sb="20" eb="21">
      <t>ｶｸ</t>
    </rPh>
    <rPh sb="21" eb="22">
      <t>ｾﾝ</t>
    </rPh>
    <rPh sb="22" eb="23">
      <t>ｸﾗｲ</t>
    </rPh>
    <rPh sb="24" eb="25">
      <t>ﾌｸﾐ</t>
    </rPh>
    <rPh sb="25" eb="26">
      <t>ｹｲ</t>
    </rPh>
    <rPh sb="26" eb="27">
      <t>ｼﾞｮ</t>
    </rPh>
    <phoneticPr fontId="34"/>
  </si>
  <si>
    <r>
      <t>表9</t>
    </r>
    <r>
      <rPr>
        <b/>
        <sz val="16"/>
        <color rgb="FF000000"/>
        <rFont val="標楷體"/>
        <family val="4"/>
        <charset val="136"/>
      </rPr>
      <t>【總務處】</t>
    </r>
  </si>
  <si>
    <t xml:space="preserve"> 國 立 臺 中 教 育 大 學</t>
  </si>
  <si>
    <r>
      <t xml:space="preserve">  </t>
    </r>
    <r>
      <rPr>
        <sz val="14"/>
        <color rgb="FF000000"/>
        <rFont val="標楷體"/>
        <family val="4"/>
        <charset val="136"/>
      </rPr>
      <t>辦   公   房   舍    明    細    表</t>
    </r>
  </si>
  <si>
    <t>現有使用面積(平方公尺)</t>
  </si>
  <si>
    <t>宿 舍   戶 數</t>
  </si>
  <si>
    <t>年  押  (租)金</t>
  </si>
  <si>
    <t>年租金</t>
  </si>
  <si>
    <t>現有自有使用面積分類   (全年)</t>
  </si>
  <si>
    <t>區                   分</t>
  </si>
  <si>
    <t>自 有</t>
  </si>
  <si>
    <t>借 用</t>
  </si>
  <si>
    <t>租 用</t>
  </si>
  <si>
    <t>加  強  磚  造</t>
  </si>
  <si>
    <t>鋼 筋 水 泥 造</t>
  </si>
  <si>
    <t>空心磚造</t>
  </si>
  <si>
    <t>木造</t>
  </si>
  <si>
    <t>合  計</t>
  </si>
  <si>
    <r>
      <t>面積(m</t>
    </r>
    <r>
      <rPr>
        <vertAlign val="superscript"/>
        <sz val="12"/>
        <color rgb="FF000000"/>
        <rFont val="標楷體"/>
        <family val="4"/>
        <charset val="136"/>
      </rPr>
      <t>2</t>
    </r>
    <r>
      <rPr>
        <sz val="12"/>
        <color rgb="FF000000"/>
        <rFont val="標楷體"/>
        <family val="4"/>
        <charset val="136"/>
      </rPr>
      <t xml:space="preserve"> )</t>
    </r>
  </si>
  <si>
    <r>
      <t>面積(m</t>
    </r>
    <r>
      <rPr>
        <vertAlign val="superscript"/>
        <sz val="12"/>
        <color rgb="FF000000"/>
        <rFont val="標楷體"/>
        <family val="4"/>
        <charset val="136"/>
      </rPr>
      <t>2</t>
    </r>
    <r>
      <rPr>
        <sz val="12"/>
        <color rgb="FF000000"/>
        <rFont val="標楷體"/>
        <family val="4"/>
        <charset val="136"/>
      </rPr>
      <t>)</t>
    </r>
  </si>
  <si>
    <t>1.普通教室</t>
  </si>
  <si>
    <t>2.特別教室</t>
  </si>
  <si>
    <t>3.實習工場及實驗室</t>
  </si>
  <si>
    <t>4.教師研究室</t>
  </si>
  <si>
    <t>5.學生研究室</t>
  </si>
  <si>
    <t>6.辦公室</t>
  </si>
  <si>
    <t>7.會議室</t>
  </si>
  <si>
    <t>8.禮堂</t>
  </si>
  <si>
    <t>9.圖書館</t>
  </si>
  <si>
    <t>10.體育館(含學生活動中心)</t>
  </si>
  <si>
    <t>11.餐廳</t>
  </si>
  <si>
    <t>12.學生宿舍</t>
  </si>
  <si>
    <t>13.首長宿舍</t>
  </si>
  <si>
    <t>14.有眷教職員宿舍</t>
  </si>
  <si>
    <t>15.英才校區教學大樓</t>
  </si>
  <si>
    <t>16.其他</t>
  </si>
  <si>
    <t xml:space="preserve">     合           計</t>
  </si>
  <si>
    <t>備註：辦公房舍區分有新增減請逕予修改。</t>
  </si>
  <si>
    <t xml:space="preserve">填表人 </t>
  </si>
  <si>
    <r>
      <t>表10</t>
    </r>
    <r>
      <rPr>
        <b/>
        <sz val="16"/>
        <color rgb="FF000000"/>
        <rFont val="標楷體"/>
        <family val="4"/>
        <charset val="136"/>
      </rPr>
      <t>【人事室、總務處】</t>
    </r>
  </si>
  <si>
    <r>
      <rPr>
        <sz val="16"/>
        <color rgb="FF000000"/>
        <rFont val="標楷體"/>
        <family val="4"/>
        <charset val="136"/>
      </rPr>
      <t>國</t>
    </r>
    <r>
      <rPr>
        <sz val="16"/>
        <color rgb="FF000000"/>
        <rFont val="Times New Roman"/>
        <family val="1"/>
      </rPr>
      <t xml:space="preserve"> </t>
    </r>
    <r>
      <rPr>
        <sz val="16"/>
        <color rgb="FF000000"/>
        <rFont val="標楷體"/>
        <family val="4"/>
        <charset val="136"/>
      </rPr>
      <t>立</t>
    </r>
    <r>
      <rPr>
        <sz val="16"/>
        <color rgb="FF000000"/>
        <rFont val="Times New Roman"/>
        <family val="1"/>
      </rPr>
      <t xml:space="preserve"> </t>
    </r>
    <r>
      <rPr>
        <sz val="16"/>
        <color rgb="FF000000"/>
        <rFont val="標楷體"/>
        <family val="4"/>
        <charset val="136"/>
      </rPr>
      <t>臺</t>
    </r>
    <r>
      <rPr>
        <sz val="16"/>
        <color rgb="FF000000"/>
        <rFont val="Times New Roman"/>
        <family val="1"/>
      </rPr>
      <t xml:space="preserve"> </t>
    </r>
    <r>
      <rPr>
        <sz val="16"/>
        <color rgb="FF000000"/>
        <rFont val="標楷體"/>
        <family val="4"/>
        <charset val="136"/>
      </rPr>
      <t>中</t>
    </r>
    <r>
      <rPr>
        <sz val="16"/>
        <color rgb="FF000000"/>
        <rFont val="Times New Roman"/>
        <family val="1"/>
      </rPr>
      <t xml:space="preserve"> </t>
    </r>
    <r>
      <rPr>
        <sz val="16"/>
        <color rgb="FF000000"/>
        <rFont val="標楷體"/>
        <family val="4"/>
        <charset val="136"/>
      </rPr>
      <t>教</t>
    </r>
    <r>
      <rPr>
        <sz val="16"/>
        <color rgb="FF000000"/>
        <rFont val="Times New Roman"/>
        <family val="1"/>
      </rPr>
      <t xml:space="preserve"> </t>
    </r>
    <r>
      <rPr>
        <sz val="16"/>
        <color rgb="FF000000"/>
        <rFont val="標楷體"/>
        <family val="4"/>
        <charset val="136"/>
      </rPr>
      <t>育</t>
    </r>
    <r>
      <rPr>
        <sz val="16"/>
        <color rgb="FF000000"/>
        <rFont val="Times New Roman"/>
        <family val="1"/>
      </rPr>
      <t xml:space="preserve"> </t>
    </r>
    <r>
      <rPr>
        <sz val="16"/>
        <color rgb="FF000000"/>
        <rFont val="標楷體"/>
        <family val="4"/>
        <charset val="136"/>
      </rPr>
      <t>大</t>
    </r>
    <r>
      <rPr>
        <sz val="16"/>
        <color rgb="FF000000"/>
        <rFont val="Times New Roman"/>
        <family val="1"/>
      </rPr>
      <t xml:space="preserve"> </t>
    </r>
    <r>
      <rPr>
        <sz val="16"/>
        <color rgb="FF000000"/>
        <rFont val="標楷體"/>
        <family val="4"/>
        <charset val="136"/>
      </rPr>
      <t>學</t>
    </r>
  </si>
  <si>
    <t xml:space="preserve">                        教   職   員   工   人   數   統   計   表</t>
  </si>
  <si>
    <t xml:space="preserve"> 單位：人</t>
  </si>
  <si>
    <t>備              註</t>
  </si>
  <si>
    <t>項 目 別</t>
  </si>
  <si>
    <t>預算員額</t>
  </si>
  <si>
    <t>教授</t>
  </si>
  <si>
    <t>1.新設　　　　系所(第一年)增加       人。</t>
  </si>
  <si>
    <t>副教授</t>
  </si>
  <si>
    <t>2.依「本校教師員額管控要點」規定，112年預估</t>
  </si>
  <si>
    <t>助理教授</t>
  </si>
  <si>
    <t xml:space="preserve">  控留員額為    人。 ( 請人事室填列 ) </t>
  </si>
  <si>
    <t>講師</t>
  </si>
  <si>
    <t>助教</t>
  </si>
  <si>
    <t xml:space="preserve">   </t>
  </si>
  <si>
    <t>教官-上校</t>
  </si>
  <si>
    <t>教官-中校</t>
  </si>
  <si>
    <t>教官-少校</t>
  </si>
  <si>
    <t>護理教師</t>
  </si>
  <si>
    <t>小  計</t>
  </si>
  <si>
    <t>簡任職員</t>
  </si>
  <si>
    <t>薦任職員</t>
  </si>
  <si>
    <t>　</t>
  </si>
  <si>
    <t>委任職員</t>
  </si>
  <si>
    <r>
      <t>技工</t>
    </r>
    <r>
      <rPr>
        <sz val="14"/>
        <color rgb="FF000000"/>
        <rFont val="Times New Roman"/>
        <family val="1"/>
      </rPr>
      <t>(</t>
    </r>
    <r>
      <rPr>
        <sz val="14"/>
        <color rgb="FF000000"/>
        <rFont val="標楷體"/>
        <family val="4"/>
        <charset val="136"/>
      </rPr>
      <t>含駕駛</t>
    </r>
    <r>
      <rPr>
        <sz val="14"/>
        <color rgb="FF000000"/>
        <rFont val="Times New Roman"/>
        <family val="1"/>
      </rPr>
      <t>)</t>
    </r>
  </si>
  <si>
    <r>
      <t>3</t>
    </r>
    <r>
      <rPr>
        <sz val="14"/>
        <color rgb="FF000000"/>
        <rFont val="標楷體"/>
        <family val="4"/>
        <charset val="136"/>
      </rPr>
      <t>.依勞力替代方案，工友只核經費，不核給員額。</t>
    </r>
  </si>
  <si>
    <t>工友</t>
  </si>
  <si>
    <t>4.技工、工友預計退休人數(請總務處填寫)</t>
  </si>
  <si>
    <t>兼任教授</t>
  </si>
  <si>
    <t>兼任副教授</t>
  </si>
  <si>
    <t>兼任助理教授</t>
  </si>
  <si>
    <t>兼任講師</t>
  </si>
  <si>
    <t>兼任校醫</t>
  </si>
  <si>
    <t>退休人員</t>
  </si>
  <si>
    <t>退休年終慰問金</t>
  </si>
  <si>
    <r>
      <t xml:space="preserve">      </t>
    </r>
    <r>
      <rPr>
        <sz val="14"/>
        <color rgb="FF000000"/>
        <rFont val="標楷體"/>
        <family val="4"/>
        <charset val="136"/>
      </rPr>
      <t>單位主管</t>
    </r>
  </si>
  <si>
    <r>
      <t>表11</t>
    </r>
    <r>
      <rPr>
        <b/>
        <sz val="16"/>
        <color rgb="FF000000"/>
        <rFont val="標楷體"/>
        <family val="4"/>
        <charset val="136"/>
      </rPr>
      <t>【人事室】</t>
    </r>
  </si>
  <si>
    <t>校務基金進用人員薪資</t>
  </si>
  <si>
    <t>項目</t>
  </si>
  <si>
    <t>勞保
雇主負擔</t>
  </si>
  <si>
    <t>健保
雇主負擔</t>
  </si>
  <si>
    <t>公提離職儲金/勞退金</t>
  </si>
  <si>
    <t>政府負擔
保險費小計  F=C＋D＋E</t>
  </si>
  <si>
    <t>每月月薪  
G=(A＋F)×B</t>
  </si>
  <si>
    <t>每年月薪                  H＝G×12</t>
  </si>
  <si>
    <t>年終獎金 I=A×B×1.5</t>
  </si>
  <si>
    <t>文康活動費  
J</t>
  </si>
  <si>
    <t>不休假加班費
K</t>
  </si>
  <si>
    <t>績優獎勵金
L</t>
  </si>
  <si>
    <t>年度需求數M=H+I+J+K+L</t>
  </si>
  <si>
    <t>薪資標準  A</t>
  </si>
  <si>
    <t>人數       B</t>
  </si>
  <si>
    <t>投保金額</t>
  </si>
  <si>
    <t>政府負擔
勞保費  
C</t>
  </si>
  <si>
    <t>政府負擔
健保費  
D</t>
  </si>
  <si>
    <t>提撥基準</t>
  </si>
  <si>
    <t>公提金額 
 E</t>
  </si>
  <si>
    <t>在職人員</t>
  </si>
  <si>
    <t>不休假加班費</t>
  </si>
  <si>
    <t>年終考核獎金</t>
  </si>
  <si>
    <t>績優獎金</t>
  </si>
  <si>
    <t>預估年終考核晉級所增加薪資</t>
  </si>
  <si>
    <t xml:space="preserve"> 預估晉級或調薪等</t>
  </si>
  <si>
    <t>加：預估增加員額</t>
  </si>
  <si>
    <t>減：預估減少員額</t>
  </si>
  <si>
    <t>總計</t>
  </si>
  <si>
    <t>註：以上人員請區分校務基金進用教學人員及行政人員。
      績優校務基金進用人員獎勵金請依規定估列全年需求。
      若預估起薪標準有異動，逕依核定後之新標準編列。</t>
  </si>
  <si>
    <t>承辦人</t>
  </si>
  <si>
    <r>
      <t>表12【人事室、</t>
    </r>
    <r>
      <rPr>
        <b/>
        <sz val="12"/>
        <color rgb="FF000000"/>
        <rFont val="新細明體"/>
        <family val="1"/>
        <charset val="136"/>
      </rPr>
      <t>總務處</t>
    </r>
    <r>
      <rPr>
        <b/>
        <sz val="14"/>
        <color rgb="FF000000"/>
        <rFont val="新細明體"/>
        <family val="1"/>
        <charset val="136"/>
      </rPr>
      <t>】</t>
    </r>
  </si>
  <si>
    <t>國立臺中教育大學 (用人費用明細表)</t>
  </si>
  <si>
    <t>一、類別：教師</t>
  </si>
  <si>
    <t>(俸)點</t>
  </si>
  <si>
    <t>在職及預估員額</t>
  </si>
  <si>
    <t xml:space="preserve">月支數額         （1）
</t>
  </si>
  <si>
    <t>學術研究費/專業加給  （2）</t>
  </si>
  <si>
    <r>
      <t>主管加給（3）以</t>
    </r>
    <r>
      <rPr>
        <sz val="12"/>
        <color rgb="FF000000"/>
        <rFont val="Times New Roman"/>
        <family val="1"/>
      </rPr>
      <t>69</t>
    </r>
    <r>
      <rPr>
        <sz val="12"/>
        <color rgb="FF000000"/>
        <rFont val="細明體"/>
        <family val="3"/>
        <charset val="136"/>
      </rPr>
      <t>人估列</t>
    </r>
  </si>
  <si>
    <t>每月每人薪資小 計      （4）</t>
  </si>
  <si>
    <r>
      <rPr>
        <sz val="12"/>
        <color rgb="FF000000"/>
        <rFont val="細明體"/>
        <family val="3"/>
        <charset val="136"/>
      </rPr>
      <t>公</t>
    </r>
    <r>
      <rPr>
        <sz val="12"/>
        <color rgb="FF000000"/>
        <rFont val="Times New Roman"/>
        <family val="1"/>
      </rPr>
      <t>(</t>
    </r>
    <r>
      <rPr>
        <sz val="12"/>
        <color rgb="FF000000"/>
        <rFont val="細明體"/>
        <family val="3"/>
        <charset val="136"/>
      </rPr>
      <t>軍</t>
    </r>
    <r>
      <rPr>
        <sz val="12"/>
        <color rgb="FF000000"/>
        <rFont val="Times New Roman"/>
        <family val="1"/>
      </rPr>
      <t>.</t>
    </r>
    <r>
      <rPr>
        <sz val="12"/>
        <color rgb="FF000000"/>
        <rFont val="細明體"/>
        <family val="3"/>
        <charset val="136"/>
      </rPr>
      <t>勞</t>
    </r>
    <r>
      <rPr>
        <sz val="12"/>
        <color rgb="FF000000"/>
        <rFont val="Times New Roman"/>
        <family val="1"/>
      </rPr>
      <t>)</t>
    </r>
    <r>
      <rPr>
        <sz val="12"/>
        <color rgb="FF000000"/>
        <rFont val="新細明體"/>
        <family val="1"/>
        <charset val="136"/>
      </rPr>
      <t>保</t>
    </r>
    <r>
      <rPr>
        <sz val="12"/>
        <color rgb="FF000000"/>
        <rFont val="新細明體"/>
        <family val="1"/>
        <charset val="136"/>
      </rPr>
      <t xml:space="preserve">
（6）</t>
    </r>
  </si>
  <si>
    <r>
      <rPr>
        <sz val="12"/>
        <color rgb="FF000000"/>
        <rFont val="細明體"/>
        <family val="3"/>
        <charset val="136"/>
      </rPr>
      <t>退撫基金</t>
    </r>
    <r>
      <rPr>
        <sz val="12"/>
        <color rgb="FF000000"/>
        <rFont val="細明體"/>
        <family val="3"/>
        <charset val="136"/>
      </rPr>
      <t xml:space="preserve">
</t>
    </r>
    <r>
      <rPr>
        <sz val="12"/>
        <color rgb="FF000000"/>
        <rFont val="Times New Roman"/>
        <family val="1"/>
      </rPr>
      <t>(7</t>
    </r>
    <r>
      <rPr>
        <sz val="12"/>
        <color rgb="FF000000"/>
        <rFont val="新細明體"/>
        <family val="1"/>
        <charset val="136"/>
      </rPr>
      <t>)=(1)*2</t>
    </r>
    <r>
      <rPr>
        <sz val="12"/>
        <color rgb="FF000000"/>
        <rFont val="Times New Roman"/>
        <family val="1"/>
      </rPr>
      <t>4</t>
    </r>
    <r>
      <rPr>
        <sz val="12"/>
        <color rgb="FF000000"/>
        <rFont val="新細明體"/>
        <family val="1"/>
        <charset val="136"/>
      </rPr>
      <t>%*65%</t>
    </r>
  </si>
  <si>
    <t>健保
（8）</t>
  </si>
  <si>
    <t>每月每人小計
（9）=4+5+6+7+8</t>
  </si>
  <si>
    <t>每人年終獎金(10)=(4)*1.5</t>
  </si>
  <si>
    <t>每人考績獎金(11)=(4)*1或2</t>
  </si>
  <si>
    <t>年度需求(依在職及預估員額估列)</t>
  </si>
  <si>
    <t xml:space="preserve">薪資 </t>
  </si>
  <si>
    <t>不休假加班費(教師10天職20工30天)</t>
  </si>
  <si>
    <t>福利費  C</t>
  </si>
  <si>
    <t>退撫金(勞退)</t>
  </si>
  <si>
    <t>年終獎金=(9)*預估人數*1.5</t>
  </si>
  <si>
    <t>考績獎金=(11)*C</t>
  </si>
  <si>
    <t>兼職人員酬金</t>
  </si>
  <si>
    <t>1年預估總計</t>
  </si>
  <si>
    <t>公(軍)保/勞保</t>
  </si>
  <si>
    <t>健保</t>
  </si>
  <si>
    <t>二代健保</t>
  </si>
  <si>
    <t>公(勞)健保
小計C4=C1+C2+C3</t>
  </si>
  <si>
    <t>婚喪生育            C5</t>
  </si>
  <si>
    <t>子女教育補助 C6</t>
  </si>
  <si>
    <t>休假補助(C7)=預估人數*16000</t>
  </si>
  <si>
    <t>傷病醫藥費(健檢)  C8</t>
  </si>
  <si>
    <t>退休人員三節慰問金</t>
  </si>
  <si>
    <t>福利合計 C=C4+C5+C6+ C7+C8+C9</t>
  </si>
  <si>
    <t>A</t>
  </si>
  <si>
    <t>B</t>
  </si>
  <si>
    <t>C1</t>
  </si>
  <si>
    <t>C2</t>
  </si>
  <si>
    <t>C3</t>
  </si>
  <si>
    <t>C9</t>
  </si>
  <si>
    <t>D</t>
  </si>
  <si>
    <t>E</t>
  </si>
  <si>
    <t>F</t>
  </si>
  <si>
    <t>G=A~F</t>
  </si>
  <si>
    <t>教授770</t>
  </si>
  <si>
    <t>教授740</t>
  </si>
  <si>
    <t>教授710</t>
  </si>
  <si>
    <t>教授680</t>
  </si>
  <si>
    <t>教授650</t>
  </si>
  <si>
    <t>教授625</t>
  </si>
  <si>
    <t>教授600</t>
  </si>
  <si>
    <t>教授575</t>
  </si>
  <si>
    <t>教授550</t>
  </si>
  <si>
    <t>教授525</t>
  </si>
  <si>
    <t>教授500</t>
  </si>
  <si>
    <t>教授650(預)</t>
  </si>
  <si>
    <t>副教授710</t>
  </si>
  <si>
    <t>副教授680</t>
  </si>
  <si>
    <t>副教授650</t>
  </si>
  <si>
    <t>副教授625</t>
  </si>
  <si>
    <t>副教授600</t>
  </si>
  <si>
    <t>副教授575</t>
  </si>
  <si>
    <t>副教授550</t>
  </si>
  <si>
    <t>副教授525</t>
  </si>
  <si>
    <t>副教授500</t>
  </si>
  <si>
    <t>副教授475</t>
  </si>
  <si>
    <t>副教授450</t>
  </si>
  <si>
    <t>副教授430</t>
  </si>
  <si>
    <t>副教授410</t>
  </si>
  <si>
    <t>副教授710*預)</t>
  </si>
  <si>
    <t>助理教授650</t>
  </si>
  <si>
    <t>助理教授625</t>
  </si>
  <si>
    <t>助理教授600</t>
  </si>
  <si>
    <t>助理教授575</t>
  </si>
  <si>
    <t>助理教授550</t>
  </si>
  <si>
    <t>助理教授525</t>
  </si>
  <si>
    <t>助理教授500</t>
  </si>
  <si>
    <t>助理教授475</t>
  </si>
  <si>
    <t>助理教授450</t>
  </si>
  <si>
    <t>助理教授430</t>
  </si>
  <si>
    <t>助理教授410</t>
  </si>
  <si>
    <t>助理教授390</t>
  </si>
  <si>
    <t>助理教授370</t>
  </si>
  <si>
    <t>助理教授350</t>
  </si>
  <si>
    <t>助理教授330</t>
  </si>
  <si>
    <t>助理教授450(預)</t>
  </si>
  <si>
    <t>小計(含舊制助教5人)</t>
  </si>
  <si>
    <t>講師625</t>
  </si>
  <si>
    <t>講師600</t>
  </si>
  <si>
    <t>講師575</t>
  </si>
  <si>
    <t>講師625(預)</t>
  </si>
  <si>
    <t>教師合計</t>
  </si>
  <si>
    <t>二、類別：教官</t>
  </si>
  <si>
    <t>上校十二級770</t>
  </si>
  <si>
    <t>上校十一級750</t>
  </si>
  <si>
    <t>上校十級730</t>
  </si>
  <si>
    <t>中校十二級650</t>
  </si>
  <si>
    <t>無級可晉</t>
  </si>
  <si>
    <t>中校十一級640</t>
  </si>
  <si>
    <t>中校十級625</t>
  </si>
  <si>
    <t>中校九級610</t>
  </si>
  <si>
    <t>中校八級595</t>
  </si>
  <si>
    <t>中校七級580</t>
  </si>
  <si>
    <t>中校六級565</t>
  </si>
  <si>
    <t>中校五級550</t>
  </si>
  <si>
    <t>中校四級535</t>
  </si>
  <si>
    <t>中校三級</t>
  </si>
  <si>
    <t>少校十二級595</t>
  </si>
  <si>
    <t>少校十一級580</t>
  </si>
  <si>
    <t>教官值勤費5131-132</t>
  </si>
  <si>
    <t>教官小計</t>
  </si>
  <si>
    <t>1.專任鐘點費(專任教師超支鐘點費+導師鐘點費=薪資
2.兼職人員酬金(兼任教師鐘點費+兼任教師保費及退+在職專班鐘點費+師培處實習指導鐘點費+卓越師資班+臨床教師=)  (不含推廣兼職鐘點費)</t>
  </si>
  <si>
    <t>教學成本(教師及教官)</t>
  </si>
  <si>
    <t>三、類別：職員</t>
  </si>
  <si>
    <t>晉級</t>
  </si>
  <si>
    <t>職員小計</t>
  </si>
  <si>
    <t>技工 170</t>
  </si>
  <si>
    <t>工友 150</t>
  </si>
  <si>
    <t>技工小計</t>
  </si>
  <si>
    <t>管總費用(職工)</t>
  </si>
  <si>
    <t>退休人員年終慰問金(符合資格1人，教員1人20千元)5131-153 、51A1-153</t>
  </si>
  <si>
    <t>51A1-153獎金</t>
  </si>
  <si>
    <t>教官值班費5131-132(每人每月上限2,000元)</t>
  </si>
  <si>
    <t>加班費(總務處、人事室估列)</t>
  </si>
  <si>
    <t>兼職人員酬金(兼任教師鐘點費+在職專班鐘點費+師培處實習指導鐘點費+卓越師資班+臨床教師千元)  ( 不含推廣兼職鐘點費)</t>
  </si>
  <si>
    <t>2.依全國軍公教員工待遇支給要點編列教職員工婚、喪、生育補助、子女教育補助</t>
  </si>
  <si>
    <t>C類計畫5131-124</t>
  </si>
  <si>
    <t>3.員工健康檢查費－40歲以上公務人員之健康檢查(行政院89.11.9台89院人政字第211130號函)；首長住院健康檢查（行政院人事行政局95.12.20局給字第09500065043號函）</t>
  </si>
  <si>
    <t>D類推廣5133-124</t>
  </si>
  <si>
    <t>4.休假旅遊補助－依行政院與所屬中央及地方各機關公務人員休假改進措施規定編列。</t>
  </si>
  <si>
    <t>AB類建教5132-124</t>
  </si>
  <si>
    <t>5.退休人員三節慰問金－按「退休人員照護事項」規定編列預算。</t>
  </si>
  <si>
    <t>用人費總計</t>
  </si>
  <si>
    <t>6.教官免稅配套措施值班費(@2000*5*12=120000)</t>
  </si>
  <si>
    <r>
      <rPr>
        <sz val="14"/>
        <color rgb="FF000000"/>
        <rFont val="標楷體"/>
        <family val="4"/>
        <charset val="136"/>
      </rPr>
      <t>表12-1</t>
    </r>
    <r>
      <rPr>
        <sz val="12"/>
        <color rgb="FF000000"/>
        <rFont val="標楷體"/>
        <family val="4"/>
        <charset val="136"/>
      </rPr>
      <t xml:space="preserve"> </t>
    </r>
    <r>
      <rPr>
        <b/>
        <sz val="16"/>
        <color rgb="FF000000"/>
        <rFont val="標楷體"/>
        <family val="4"/>
        <charset val="136"/>
      </rPr>
      <t>【人事室、總務處】</t>
    </r>
  </si>
  <si>
    <t>薪資</t>
  </si>
  <si>
    <t>考績獎金</t>
  </si>
  <si>
    <t>年終獎金</t>
  </si>
  <si>
    <t>年終慰問金</t>
  </si>
  <si>
    <t>公(勞)保</t>
  </si>
  <si>
    <t xml:space="preserve">健保        </t>
  </si>
  <si>
    <t>婚喪生育</t>
  </si>
  <si>
    <t>子女教育</t>
  </si>
  <si>
    <t>休假補助費</t>
  </si>
  <si>
    <t>三節慰問金</t>
  </si>
  <si>
    <t>傷病醫藥費   (健檢)</t>
  </si>
  <si>
    <t>金額</t>
  </si>
  <si>
    <t>教師</t>
  </si>
  <si>
    <t>教官</t>
  </si>
  <si>
    <t>職員</t>
  </si>
  <si>
    <t>簡任</t>
  </si>
  <si>
    <t>薦任</t>
  </si>
  <si>
    <t>委任</t>
  </si>
  <si>
    <t>其他</t>
  </si>
  <si>
    <t>技工
(含駕駛)</t>
  </si>
  <si>
    <t>註：應與表12用人費用表相互勾稽。</t>
  </si>
  <si>
    <r>
      <t xml:space="preserve">表12-2 </t>
    </r>
    <r>
      <rPr>
        <b/>
        <sz val="12"/>
        <color rgb="FF000000"/>
        <rFont val="標楷體"/>
        <family val="4"/>
        <charset val="136"/>
      </rPr>
      <t>【教務處、學務處、師培處】</t>
    </r>
  </si>
  <si>
    <t>業務單位</t>
  </si>
  <si>
    <t>教師鐘點費</t>
  </si>
  <si>
    <t>概算需求數</t>
  </si>
  <si>
    <t>計算式</t>
  </si>
  <si>
    <t xml:space="preserve">專任教師超支鐘點費  (510301-1103) </t>
  </si>
  <si>
    <t>兼任教師鐘點費      (510301-1204)</t>
  </si>
  <si>
    <t>在職專班鐘點費          (510301-1204)</t>
  </si>
  <si>
    <t>學務處</t>
  </si>
  <si>
    <t>導師費
(510301-1103)</t>
  </si>
  <si>
    <t>學生社團指導鐘點費        (510301-2805)</t>
  </si>
  <si>
    <t>諮商中心輔導鐘點費   (510301-2805)</t>
  </si>
  <si>
    <t>師培處</t>
  </si>
  <si>
    <t>教育實習指導鐘點費     (510301-1204)</t>
  </si>
  <si>
    <t>臨床教師鐘點費        (510301-1204)</t>
  </si>
  <si>
    <t>註:上述若有未表達之項目，請業管單位自行增(減)。</t>
  </si>
  <si>
    <r>
      <t>表13</t>
    </r>
    <r>
      <rPr>
        <b/>
        <sz val="16"/>
        <color rgb="FF000000"/>
        <rFont val="新細明體"/>
        <family val="1"/>
        <charset val="136"/>
      </rPr>
      <t>【</t>
    </r>
    <r>
      <rPr>
        <b/>
        <sz val="16"/>
        <color rgb="FF000000"/>
        <rFont val="標楷體"/>
        <family val="4"/>
        <charset val="136"/>
      </rPr>
      <t>國研處</t>
    </r>
    <r>
      <rPr>
        <b/>
        <sz val="16"/>
        <color rgb="FF000000"/>
        <rFont val="新細明體"/>
        <family val="1"/>
        <charset val="136"/>
      </rPr>
      <t>、</t>
    </r>
    <r>
      <rPr>
        <b/>
        <sz val="16"/>
        <color rgb="FF000000"/>
        <rFont val="標楷體"/>
        <family val="4"/>
        <charset val="136"/>
      </rPr>
      <t>人事室</t>
    </r>
    <r>
      <rPr>
        <b/>
        <sz val="16"/>
        <color rgb="FF000000"/>
        <rFont val="新細明體"/>
        <family val="1"/>
        <charset val="136"/>
      </rPr>
      <t>】</t>
    </r>
  </si>
  <si>
    <t>派員出國計畫表(概算表)</t>
  </si>
  <si>
    <t xml:space="preserve"> 單位：千元</t>
  </si>
  <si>
    <t>區分</t>
  </si>
  <si>
    <t>計畫名稱及內容概述</t>
  </si>
  <si>
    <t>擬前往國家或地區</t>
  </si>
  <si>
    <t>預計天數</t>
  </si>
  <si>
    <t>擬派人數</t>
  </si>
  <si>
    <t>概(預)算數</t>
  </si>
  <si>
    <t>歸屬預算科目</t>
  </si>
  <si>
    <t>填表說明：
1.概(預)算所列派員出國計畫均應按院訂「行政院及所屬各級機關因公派員出國案件編審要點」(公務預算機關適用)、「教育部所屬學校及實施作業基金機關因公派員出國案件處理要點」及「公務人員訓練進修法」分類標準，逐項填列本表附入單位概(預)算。
2.本表「區分」欄，應按「訪問」、「考察」、「出席會議」、「競賽」、「進修」、「研究」、「實習」等之不同，予以列明。
3.概算數應依院訂「國外出差旅費規則」有關規定估算。
4.歸屬科目以填至「工作計畫」為原則。</t>
  </si>
  <si>
    <r>
      <t>表14</t>
    </r>
    <r>
      <rPr>
        <b/>
        <sz val="16"/>
        <color rgb="FF000000"/>
        <rFont val="標楷體"/>
        <family val="4"/>
        <charset val="136"/>
      </rPr>
      <t>【國研處、人事室】</t>
    </r>
  </si>
  <si>
    <t>派員赴大陸(含港澳地區)計畫類別表(概算表)</t>
  </si>
  <si>
    <t>計畫名稱及領域代碼</t>
  </si>
  <si>
    <t>擬前往地區</t>
  </si>
  <si>
    <t>擬拜會單位</t>
  </si>
  <si>
    <t>工作內容</t>
  </si>
  <si>
    <t>預計前往期間</t>
  </si>
  <si>
    <t>擬派
人數</t>
  </si>
  <si>
    <t>旅費預算</t>
  </si>
  <si>
    <t>前三年內有無赴同一單位拜會</t>
  </si>
  <si>
    <t>交通費</t>
  </si>
  <si>
    <t>生活費</t>
  </si>
  <si>
    <t>辦公費</t>
  </si>
  <si>
    <t>有/無</t>
  </si>
  <si>
    <t>如有，說明其拜會內容</t>
  </si>
  <si>
    <t>一、考察</t>
  </si>
  <si>
    <t>二、開會</t>
  </si>
  <si>
    <t>三、其他</t>
  </si>
  <si>
    <t>填表說明：1.領域代碼請參照「行政院各機關委託研究計畫管理辦法」有關基本資料檔(GRB)之表C填列。</t>
  </si>
  <si>
    <t xml:space="preserve"> 2.歸屬預算科目以填至「工作計畫」為原則。計畫名稱依考察、開會及其他三個項目順序填列。</t>
  </si>
  <si>
    <t>表15【教務處、經營管理碩士在職專班】</t>
  </si>
  <si>
    <r>
      <t xml:space="preserve">                                                                                              </t>
    </r>
    <r>
      <rPr>
        <sz val="14"/>
        <color rgb="FF000000"/>
        <rFont val="標楷體"/>
        <family val="4"/>
        <charset val="136"/>
      </rPr>
      <t>國立臺中教育大學</t>
    </r>
  </si>
  <si>
    <t xml:space="preserve">                              在職專班(學位班)學 生 人 數 及 學 雜 費 收 支 概 算 明 細 表</t>
  </si>
  <si>
    <t>專班名稱</t>
  </si>
  <si>
    <r>
      <t>預</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收</t>
    </r>
    <r>
      <rPr>
        <sz val="12"/>
        <color rgb="FF000000"/>
        <rFont val="Times New Roman"/>
        <family val="1"/>
      </rPr>
      <t xml:space="preserve">         </t>
    </r>
    <r>
      <rPr>
        <sz val="12"/>
        <color rgb="FF000000"/>
        <rFont val="標楷體"/>
        <family val="4"/>
        <charset val="136"/>
      </rPr>
      <t>入</t>
    </r>
    <r>
      <rPr>
        <sz val="12"/>
        <color rgb="FF000000"/>
        <rFont val="Times New Roman"/>
        <family val="1"/>
      </rPr>
      <t xml:space="preserve">          </t>
    </r>
    <r>
      <rPr>
        <sz val="12"/>
        <color rgb="FF000000"/>
        <rFont val="標楷體"/>
        <family val="4"/>
        <charset val="136"/>
      </rPr>
      <t>數</t>
    </r>
  </si>
  <si>
    <r>
      <t>預</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支</t>
    </r>
    <r>
      <rPr>
        <sz val="12"/>
        <color rgb="FF000000"/>
        <rFont val="Times New Roman"/>
        <family val="1"/>
      </rPr>
      <t xml:space="preserve">    </t>
    </r>
    <r>
      <rPr>
        <sz val="12"/>
        <color rgb="FF000000"/>
        <rFont val="標楷體"/>
        <family val="4"/>
        <charset val="136"/>
      </rPr>
      <t>用</t>
    </r>
    <r>
      <rPr>
        <sz val="12"/>
        <color rgb="FF000000"/>
        <rFont val="Times New Roman"/>
        <family val="1"/>
      </rPr>
      <t xml:space="preserve">    </t>
    </r>
    <r>
      <rPr>
        <sz val="12"/>
        <color rgb="FF000000"/>
        <rFont val="標楷體"/>
        <family val="4"/>
        <charset val="136"/>
      </rPr>
      <t xml:space="preserve">數
</t>
    </r>
    <r>
      <rPr>
        <sz val="12"/>
        <color rgb="FF000000"/>
        <rFont val="Times New Roman"/>
        <family val="1"/>
      </rPr>
      <t>(EMBA)</t>
    </r>
  </si>
  <si>
    <t>學生</t>
  </si>
  <si>
    <t>平均每人收費標準</t>
  </si>
  <si>
    <t>全年學雜費</t>
  </si>
  <si>
    <t>二年級人數</t>
  </si>
  <si>
    <t>學雜費收入</t>
  </si>
  <si>
    <t>電腦實習費</t>
  </si>
  <si>
    <t>論文指導費
(夜碩2上及暑碩2繳交)</t>
  </si>
  <si>
    <t>收入(含學雜費基數、電腦實習費、論文指導費費)</t>
  </si>
  <si>
    <t>全年學分費</t>
  </si>
  <si>
    <t>收入(含學分費、電腦實習費、鍵盤維護費)</t>
  </si>
  <si>
    <t>用途別科目</t>
  </si>
  <si>
    <r>
      <t>備</t>
    </r>
    <r>
      <rPr>
        <sz val="12"/>
        <color rgb="FF000000"/>
        <rFont val="Times New Roman"/>
        <family val="1"/>
      </rPr>
      <t xml:space="preserve">              </t>
    </r>
    <r>
      <rPr>
        <sz val="12"/>
        <color rgb="FF000000"/>
        <rFont val="標楷體"/>
        <family val="4"/>
        <charset val="136"/>
      </rPr>
      <t>註</t>
    </r>
    <r>
      <rPr>
        <sz val="12"/>
        <color rgb="FF000000"/>
        <rFont val="Times New Roman"/>
        <family val="1"/>
      </rPr>
      <t xml:space="preserve">           </t>
    </r>
    <r>
      <rPr>
        <sz val="12"/>
        <color rgb="FF000000"/>
        <rFont val="標楷體"/>
        <family val="4"/>
        <charset val="136"/>
      </rPr>
      <t>說</t>
    </r>
    <r>
      <rPr>
        <sz val="12"/>
        <color rgb="FF000000"/>
        <rFont val="Times New Roman"/>
        <family val="1"/>
      </rPr>
      <t xml:space="preserve">          </t>
    </r>
    <r>
      <rPr>
        <sz val="12"/>
        <color rgb="FF000000"/>
        <rFont val="標楷體"/>
        <family val="4"/>
        <charset val="136"/>
      </rPr>
      <t>明</t>
    </r>
  </si>
  <si>
    <t>a</t>
  </si>
  <si>
    <t>F=B+D</t>
  </si>
  <si>
    <t>G=A*F+a*E</t>
  </si>
  <si>
    <t>C</t>
  </si>
  <si>
    <r>
      <rPr>
        <sz val="12"/>
        <color rgb="FF000000"/>
        <rFont val="細明體"/>
        <family val="3"/>
        <charset val="136"/>
      </rPr>
      <t>＝</t>
    </r>
    <r>
      <rPr>
        <sz val="12"/>
        <color rgb="FF000000"/>
        <rFont val="Times New Roman"/>
        <family val="1"/>
      </rPr>
      <t>G+C</t>
    </r>
  </si>
  <si>
    <t>教育學系教育行政與管理碩士在職專班（夜間班）</t>
  </si>
  <si>
    <t>124兼職人員酬金</t>
  </si>
  <si>
    <t>教育學系課程與教學碩士在職專班（夜間班）</t>
  </si>
  <si>
    <t>113導師費</t>
  </si>
  <si>
    <t>特殊教育學系碩士在職專班（夜間班）</t>
  </si>
  <si>
    <t>232國外旅費</t>
  </si>
  <si>
    <t>幼兒教育學系碩士在職專班（夜間班）</t>
  </si>
  <si>
    <t>233大陸旅費</t>
  </si>
  <si>
    <t>諮商與應用心理學系碩士在職專班（夜間班）</t>
  </si>
  <si>
    <t>業務費</t>
  </si>
  <si>
    <t>區域與社會發展學系國民小學教師在職進修教學碩士學位班（暑期班）</t>
  </si>
  <si>
    <t>1341機械設備</t>
  </si>
  <si>
    <t>語文教育學系國民小學教師在職進修教學碩士學位班（夜間班）</t>
  </si>
  <si>
    <t>1351交通及運輸設備費</t>
  </si>
  <si>
    <t>教育資訊與測驗統計研究所碩士在職專班（夜間班）</t>
  </si>
  <si>
    <t>1361雜項設備</t>
  </si>
  <si>
    <t>幼兒教育學系早期療育碩士在職專班（夜間班）</t>
  </si>
  <si>
    <t>1512無形資產 (軟體)</t>
  </si>
  <si>
    <t>美術學系碩士在職專班（暑期班）</t>
  </si>
  <si>
    <t>管理費</t>
  </si>
  <si>
    <t>體育學系碩士在職專班（暑期班）</t>
  </si>
  <si>
    <t>數位內容科技學系碩士在職專班（夜間班）</t>
  </si>
  <si>
    <t>數學教育學系碩士在職專班（夜間班）</t>
  </si>
  <si>
    <t>科學教育與應用學系碩士在職專班（暑期班）</t>
  </si>
  <si>
    <t>科學教育與應用學系環境教育與管理碩士在職專班（暑期班）</t>
  </si>
  <si>
    <t>管理學院國際經營管理碩士在職專班</t>
  </si>
  <si>
    <t xml:space="preserve">    (如有其他項目請自行增加)</t>
  </si>
  <si>
    <r>
      <rPr>
        <b/>
        <sz val="14"/>
        <color rgb="FF000000"/>
        <rFont val="標楷體"/>
        <family val="4"/>
        <charset val="136"/>
      </rPr>
      <t>合計</t>
    </r>
    <r>
      <rPr>
        <b/>
        <sz val="14"/>
        <color rgb="FF000000"/>
        <rFont val="Times New Roman"/>
        <family val="1"/>
      </rPr>
      <t xml:space="preserve"> </t>
    </r>
  </si>
  <si>
    <r>
      <t xml:space="preserve">                   </t>
    </r>
    <r>
      <rPr>
        <sz val="12"/>
        <color rgb="FF000000"/>
        <rFont val="標楷體"/>
        <family val="4"/>
        <charset val="136"/>
      </rPr>
      <t>單位主管</t>
    </r>
  </si>
  <si>
    <t>分機</t>
  </si>
  <si>
    <r>
      <t>表16</t>
    </r>
    <r>
      <rPr>
        <b/>
        <sz val="14"/>
        <color rgb="FF000000"/>
        <rFont val="標楷體"/>
        <family val="4"/>
        <charset val="136"/>
      </rPr>
      <t>【進修推廣部】</t>
    </r>
  </si>
  <si>
    <r>
      <t xml:space="preserve">            </t>
    </r>
    <r>
      <rPr>
        <sz val="14"/>
        <color rgb="FF000000"/>
        <rFont val="標楷體"/>
        <family val="4"/>
        <charset val="136"/>
      </rPr>
      <t>國</t>
    </r>
    <r>
      <rPr>
        <sz val="14"/>
        <color rgb="FF000000"/>
        <rFont val="Times New Roman"/>
        <family val="1"/>
      </rPr>
      <t xml:space="preserve"> </t>
    </r>
    <r>
      <rPr>
        <sz val="14"/>
        <color rgb="FF000000"/>
        <rFont val="標楷體"/>
        <family val="4"/>
        <charset val="136"/>
      </rPr>
      <t>立</t>
    </r>
    <r>
      <rPr>
        <sz val="14"/>
        <color rgb="FF000000"/>
        <rFont val="Times New Roman"/>
        <family val="1"/>
      </rPr>
      <t xml:space="preserve"> </t>
    </r>
    <r>
      <rPr>
        <sz val="14"/>
        <color rgb="FF000000"/>
        <rFont val="標楷體"/>
        <family val="4"/>
        <charset val="136"/>
      </rPr>
      <t>臺</t>
    </r>
    <r>
      <rPr>
        <sz val="14"/>
        <color rgb="FF000000"/>
        <rFont val="Times New Roman"/>
        <family val="1"/>
      </rPr>
      <t xml:space="preserve"> </t>
    </r>
    <r>
      <rPr>
        <sz val="14"/>
        <color rgb="FF000000"/>
        <rFont val="標楷體"/>
        <family val="4"/>
        <charset val="136"/>
      </rPr>
      <t>中</t>
    </r>
    <r>
      <rPr>
        <sz val="14"/>
        <color rgb="FF000000"/>
        <rFont val="Times New Roman"/>
        <family val="1"/>
      </rPr>
      <t xml:space="preserve"> </t>
    </r>
    <r>
      <rPr>
        <sz val="14"/>
        <color rgb="FF000000"/>
        <rFont val="標楷體"/>
        <family val="4"/>
        <charset val="136"/>
      </rPr>
      <t>教</t>
    </r>
    <r>
      <rPr>
        <sz val="14"/>
        <color rgb="FF000000"/>
        <rFont val="Times New Roman"/>
        <family val="1"/>
      </rPr>
      <t xml:space="preserve"> </t>
    </r>
    <r>
      <rPr>
        <sz val="14"/>
        <color rgb="FF000000"/>
        <rFont val="標楷體"/>
        <family val="4"/>
        <charset val="136"/>
      </rPr>
      <t>育</t>
    </r>
    <r>
      <rPr>
        <sz val="14"/>
        <color rgb="FF000000"/>
        <rFont val="Times New Roman"/>
        <family val="1"/>
      </rPr>
      <t xml:space="preserve"> </t>
    </r>
    <r>
      <rPr>
        <sz val="14"/>
        <color rgb="FF000000"/>
        <rFont val="標楷體"/>
        <family val="4"/>
        <charset val="136"/>
      </rPr>
      <t>大</t>
    </r>
    <r>
      <rPr>
        <sz val="14"/>
        <color rgb="FF000000"/>
        <rFont val="Times New Roman"/>
        <family val="1"/>
      </rPr>
      <t xml:space="preserve"> </t>
    </r>
    <r>
      <rPr>
        <sz val="14"/>
        <color rgb="FF000000"/>
        <rFont val="標楷體"/>
        <family val="4"/>
        <charset val="136"/>
      </rPr>
      <t>學</t>
    </r>
  </si>
  <si>
    <t>建教、推廣及補助計畫 收 支 概 算 明 細 表-進修部</t>
  </si>
  <si>
    <r>
      <t>預</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支</t>
    </r>
    <r>
      <rPr>
        <sz val="12"/>
        <color rgb="FF000000"/>
        <rFont val="Times New Roman"/>
        <family val="1"/>
      </rPr>
      <t xml:space="preserve">    </t>
    </r>
    <r>
      <rPr>
        <sz val="12"/>
        <color rgb="FF000000"/>
        <rFont val="標楷體"/>
        <family val="4"/>
        <charset val="136"/>
      </rPr>
      <t>用</t>
    </r>
    <r>
      <rPr>
        <sz val="12"/>
        <color rgb="FF000000"/>
        <rFont val="Times New Roman"/>
        <family val="1"/>
      </rPr>
      <t xml:space="preserve">    </t>
    </r>
    <r>
      <rPr>
        <sz val="12"/>
        <color rgb="FF000000"/>
        <rFont val="標楷體"/>
        <family val="4"/>
        <charset val="136"/>
      </rPr>
      <t>數</t>
    </r>
  </si>
  <si>
    <t>學生人數</t>
  </si>
  <si>
    <t>平均每人每學期</t>
  </si>
  <si>
    <t>備   註   說   明</t>
  </si>
  <si>
    <r>
      <t>學雜費收入</t>
    </r>
    <r>
      <rPr>
        <sz val="12"/>
        <color rgb="FF000000"/>
        <rFont val="Times New Roman"/>
        <family val="1"/>
      </rPr>
      <t>(</t>
    </r>
    <r>
      <rPr>
        <sz val="12"/>
        <color rgb="FF000000"/>
        <rFont val="標楷體"/>
        <family val="4"/>
        <charset val="136"/>
      </rPr>
      <t>含學分費、電腦實習費、鍵盤維護費</t>
    </r>
    <r>
      <rPr>
        <sz val="12"/>
        <color rgb="FF000000"/>
        <rFont val="Times New Roman"/>
        <family val="1"/>
      </rPr>
      <t>)</t>
    </r>
  </si>
  <si>
    <t>C=A*B*2</t>
  </si>
  <si>
    <t>學分班</t>
  </si>
  <si>
    <t>推廣班</t>
  </si>
  <si>
    <t>教育行政20學分班</t>
  </si>
  <si>
    <t>文化行政20學分班</t>
  </si>
  <si>
    <t>279外包費</t>
  </si>
  <si>
    <t>清潔    人、保全    人</t>
  </si>
  <si>
    <t>一般行政21學分班</t>
  </si>
  <si>
    <t>特殊教育導論3學分班</t>
  </si>
  <si>
    <t>輔導加註6學分班</t>
  </si>
  <si>
    <t>1351交通及運輸設備</t>
  </si>
  <si>
    <t>加註英語專長26學分班</t>
  </si>
  <si>
    <t>1361什項設備</t>
  </si>
  <si>
    <t>輔導加註26學分班</t>
  </si>
  <si>
    <t>服務組非學分班</t>
  </si>
  <si>
    <t>華語文中心課程</t>
  </si>
  <si>
    <t>推廣教育收入   合計</t>
  </si>
  <si>
    <r>
      <rPr>
        <b/>
        <sz val="14"/>
        <color rgb="FF000000"/>
        <rFont val="標楷體"/>
        <family val="4"/>
        <charset val="136"/>
      </rPr>
      <t>推廣教育成本</t>
    </r>
    <r>
      <rPr>
        <sz val="14"/>
        <color rgb="FF000000"/>
        <rFont val="標楷體"/>
        <family val="4"/>
        <charset val="136"/>
      </rPr>
      <t xml:space="preserve">     合計</t>
    </r>
  </si>
  <si>
    <t>委辦計畫收入(招標案及其他委辦案-職訓局.縣市政府.其他機關等)</t>
  </si>
  <si>
    <t>委辦計畫支用數</t>
  </si>
  <si>
    <t>委辦計畫收入   小計</t>
  </si>
  <si>
    <t>委辦計畫支用         小計</t>
  </si>
  <si>
    <t>補助計畫收入(例：教育部補助開設專長增能學分班及樂齡大學等)</t>
  </si>
  <si>
    <t>補助計畫支用數</t>
  </si>
  <si>
    <t>補助計畫收入   小計</t>
  </si>
  <si>
    <t>補助計畫支用         小計</t>
  </si>
  <si>
    <r>
      <rPr>
        <sz val="14"/>
        <color rgb="FF000000"/>
        <rFont val="標楷體"/>
        <family val="4"/>
        <charset val="136"/>
      </rPr>
      <t>合計</t>
    </r>
    <r>
      <rPr>
        <sz val="14"/>
        <color rgb="FF000000"/>
        <rFont val="Times New Roman"/>
        <family val="1"/>
      </rPr>
      <t xml:space="preserve"> </t>
    </r>
  </si>
  <si>
    <t>註:依本校推廣教育收支管理要點四、規定需繳交校務基金20%。故請依該規定至少編列20%賸餘。</t>
  </si>
  <si>
    <r>
      <t>表</t>
    </r>
    <r>
      <rPr>
        <sz val="14"/>
        <color rgb="FF000000"/>
        <rFont val="Times New Roman"/>
        <family val="1"/>
      </rPr>
      <t>17</t>
    </r>
  </si>
  <si>
    <r>
      <t>【國研處、教務處、師培處、校務</t>
    </r>
    <r>
      <rPr>
        <b/>
        <sz val="13"/>
        <color rgb="FF000000"/>
        <rFont val="標楷體"/>
        <family val="4"/>
        <charset val="136"/>
      </rPr>
      <t>中心</t>
    </r>
    <r>
      <rPr>
        <b/>
        <sz val="14"/>
        <color rgb="FF000000"/>
        <rFont val="標楷體"/>
        <family val="4"/>
        <charset val="136"/>
      </rPr>
      <t>】</t>
    </r>
  </si>
  <si>
    <t xml:space="preserve"> 收   支   併   列   概   算   總   表</t>
  </si>
  <si>
    <t>單位名稱：</t>
  </si>
  <si>
    <r>
      <t xml:space="preserve">     單位：新台幣</t>
    </r>
    <r>
      <rPr>
        <b/>
        <sz val="14"/>
        <color rgb="FF000000"/>
        <rFont val="標楷體"/>
        <family val="4"/>
        <charset val="136"/>
      </rPr>
      <t>千</t>
    </r>
    <r>
      <rPr>
        <sz val="14"/>
        <color rgb="FF000000"/>
        <rFont val="標楷體"/>
        <family val="4"/>
        <charset val="136"/>
      </rPr>
      <t>元</t>
    </r>
  </si>
  <si>
    <t>項   目   名   稱</t>
  </si>
  <si>
    <t>委託或研究計畫
(含科技部、產學、委託訓練、委託研究等申請、行政委託、公開招標案件等)</t>
  </si>
  <si>
    <t>補助計畫
(向政府單位申請之補助案件)註</t>
  </si>
  <si>
    <r>
      <t>備</t>
    </r>
    <r>
      <rPr>
        <sz val="14"/>
        <color rgb="FF000000"/>
        <rFont val="Times New Roman"/>
        <family val="1"/>
      </rPr>
      <t xml:space="preserve">  </t>
    </r>
    <r>
      <rPr>
        <sz val="14"/>
        <color rgb="FF000000"/>
        <rFont val="標楷體"/>
        <family val="4"/>
        <charset val="136"/>
      </rPr>
      <t xml:space="preserve">註                 </t>
    </r>
  </si>
  <si>
    <t>預估收入數：</t>
  </si>
  <si>
    <t>1.請國研處彙整全校各系所、中心計畫(不含教務處、師培暨就輔處、進修部及校務中心)
2.項目名稱，請註明計畫名稱。(可參考以前年度承接之計畫填列)</t>
  </si>
  <si>
    <t>例：高教深耕計畫</t>
  </si>
  <si>
    <t>預估支出數：</t>
  </si>
  <si>
    <t>高教深耕計畫</t>
  </si>
  <si>
    <t>若支出數含出國計畫，請註明出國計畫及金額。</t>
  </si>
  <si>
    <t>預估購置設備數(金額在一萬元以上且使用年限在二年以上之設備)：</t>
  </si>
  <si>
    <t xml:space="preserve">  機械設備含：</t>
  </si>
  <si>
    <t xml:space="preserve">      電腦及週邊設備</t>
  </si>
  <si>
    <t xml:space="preserve">      教學實驗儀器設備</t>
  </si>
  <si>
    <t xml:space="preserve">  交通及運輸設備含：</t>
  </si>
  <si>
    <t xml:space="preserve">      教學實驗通訊設備</t>
  </si>
  <si>
    <t xml:space="preserve">  什項設備含：</t>
  </si>
  <si>
    <t xml:space="preserve">      辦公傢俱與冷氣等設備</t>
  </si>
  <si>
    <t xml:space="preserve">      教學用投影機與電動銀幕</t>
  </si>
  <si>
    <t xml:space="preserve">      圖書設備費</t>
  </si>
  <si>
    <t xml:space="preserve">  無形資產 ( 軟體 )</t>
  </si>
  <si>
    <t>餘        額</t>
  </si>
  <si>
    <t>註:補助計畫，由本校主辦因經費不足依各機關補助作業要點申請之經費屬之。</t>
  </si>
  <si>
    <r>
      <t>表</t>
    </r>
    <r>
      <rPr>
        <sz val="14"/>
        <color rgb="FF000000"/>
        <rFont val="Times New Roman"/>
        <family val="1"/>
      </rPr>
      <t>17-1</t>
    </r>
  </si>
  <si>
    <t>國 立 臺 中 教 育 大 學</t>
  </si>
  <si>
    <t>【總務處-招待所】</t>
  </si>
  <si>
    <t>招 待 所 收 支 概 算 表</t>
  </si>
  <si>
    <t>項   目
名   稱</t>
  </si>
  <si>
    <t>概算金額</t>
  </si>
  <si>
    <r>
      <t>備</t>
    </r>
    <r>
      <rPr>
        <sz val="14"/>
        <color rgb="FF000000"/>
        <rFont val="Times New Roman"/>
        <family val="1"/>
      </rPr>
      <t xml:space="preserve">  </t>
    </r>
    <r>
      <rPr>
        <sz val="14"/>
        <color rgb="FF000000"/>
        <rFont val="標楷體"/>
        <family val="4"/>
        <charset val="136"/>
      </rPr>
      <t xml:space="preserve">註
</t>
    </r>
    <r>
      <rPr>
        <sz val="14"/>
        <color rgb="FF000000"/>
        <rFont val="Times New Roman"/>
        <family val="1"/>
      </rPr>
      <t>(</t>
    </r>
    <r>
      <rPr>
        <sz val="14"/>
        <color rgb="FF000000"/>
        <rFont val="標楷體"/>
        <family val="4"/>
        <charset val="136"/>
      </rPr>
      <t>計算方式，例如：單價、數量等</t>
    </r>
    <r>
      <rPr>
        <sz val="14"/>
        <color rgb="FF000000"/>
        <rFont val="Times New Roman"/>
        <family val="1"/>
      </rPr>
      <t>)</t>
    </r>
  </si>
  <si>
    <t xml:space="preserve">   學人會館</t>
  </si>
  <si>
    <t xml:space="preserve">   國際會館</t>
  </si>
  <si>
    <t>212電費</t>
  </si>
  <si>
    <t>214水費</t>
  </si>
  <si>
    <t>222電話費</t>
  </si>
  <si>
    <t>217氣體費</t>
  </si>
  <si>
    <t>255機械及設備維修費</t>
  </si>
  <si>
    <t>257什項設備修護費</t>
  </si>
  <si>
    <t>279保全人員費用</t>
  </si>
  <si>
    <t>保全人數    人</t>
  </si>
  <si>
    <t>279清潔外包費用</t>
  </si>
  <si>
    <t>清潔人數    人</t>
  </si>
  <si>
    <t>臨時工</t>
  </si>
  <si>
    <t>32Y會館備品</t>
  </si>
  <si>
    <t>稅金</t>
  </si>
  <si>
    <t xml:space="preserve">  (如有其他項目請自行增加)</t>
  </si>
  <si>
    <r>
      <t>表</t>
    </r>
    <r>
      <rPr>
        <sz val="14"/>
        <color rgb="FF000000"/>
        <rFont val="Times New Roman"/>
        <family val="1"/>
      </rPr>
      <t>17-2</t>
    </r>
  </si>
  <si>
    <t>【學務處－學生宿舍】</t>
  </si>
  <si>
    <t>學 生 宿 舍 收 支 概 算 表</t>
  </si>
  <si>
    <t xml:space="preserve">     單位：元</t>
  </si>
  <si>
    <r>
      <t>備</t>
    </r>
    <r>
      <rPr>
        <sz val="12"/>
        <color rgb="FF000000"/>
        <rFont val="Times New Roman"/>
        <family val="1"/>
      </rPr>
      <t xml:space="preserve">  </t>
    </r>
    <r>
      <rPr>
        <sz val="12"/>
        <color rgb="FF000000"/>
        <rFont val="標楷體"/>
        <family val="4"/>
        <charset val="136"/>
      </rPr>
      <t>註                                                     (請簡要說明計算方式)</t>
    </r>
  </si>
  <si>
    <t xml:space="preserve">  住宿費－莊敬苑</t>
  </si>
  <si>
    <t xml:space="preserve">  住宿費－大、小詠旭樓</t>
  </si>
  <si>
    <t xml:space="preserve">  住宿費－迎曦樓</t>
  </si>
  <si>
    <t xml:space="preserve">  宿舍冷氣儲值(卡)收入</t>
  </si>
  <si>
    <t xml:space="preserve">  寢具清潔收入</t>
  </si>
  <si>
    <t>213宿舍電費</t>
  </si>
  <si>
    <t>215宿舍水費</t>
  </si>
  <si>
    <t>253宿舍維修費</t>
  </si>
  <si>
    <t>279宿舍清潔外包費用</t>
  </si>
  <si>
    <t>清潔外包     人</t>
  </si>
  <si>
    <t>其他費用</t>
  </si>
  <si>
    <r>
      <t>表</t>
    </r>
    <r>
      <rPr>
        <sz val="14"/>
        <color rgb="FF000000"/>
        <rFont val="Times New Roman"/>
        <family val="1"/>
      </rPr>
      <t>17-3</t>
    </r>
  </si>
  <si>
    <t>【總務處、學務處、音樂系】</t>
  </si>
  <si>
    <t xml:space="preserve"> 其他場地收支概算明細表</t>
  </si>
  <si>
    <r>
      <t>備</t>
    </r>
    <r>
      <rPr>
        <sz val="12"/>
        <color rgb="FF000000"/>
        <rFont val="Times New Roman"/>
        <family val="1"/>
      </rPr>
      <t xml:space="preserve">  </t>
    </r>
    <r>
      <rPr>
        <sz val="12"/>
        <color rgb="FF000000"/>
        <rFont val="標楷體"/>
        <family val="4"/>
        <charset val="136"/>
      </rPr>
      <t>註</t>
    </r>
    <r>
      <rPr>
        <sz val="12"/>
        <color rgb="FF000000"/>
        <rFont val="Times New Roman"/>
        <family val="1"/>
      </rPr>
      <t>-</t>
    </r>
    <r>
      <rPr>
        <sz val="12"/>
        <color rgb="FF000000"/>
        <rFont val="標楷體"/>
        <family val="4"/>
        <charset val="136"/>
      </rPr>
      <t xml:space="preserve">計算方式                                               </t>
    </r>
  </si>
  <si>
    <t xml:space="preserve">   其他場地收入-停車清潔收入</t>
  </si>
  <si>
    <t>總務處</t>
  </si>
  <si>
    <t xml:space="preserve">   其他場地收入-教室、求真樓、各教室等</t>
  </si>
  <si>
    <t xml:space="preserve">   其他場地收入-gogoro</t>
  </si>
  <si>
    <t xml:space="preserve">   其他場地收入-學餐</t>
  </si>
  <si>
    <t xml:space="preserve">   其他場地收入-自動販賣機(中正樓、宿舍)、投幣式洗機</t>
  </si>
  <si>
    <t xml:space="preserve">   其他場地收入-網球場地</t>
  </si>
  <si>
    <t xml:space="preserve">   其他場地收入-中正樓、游泳池</t>
  </si>
  <si>
    <t xml:space="preserve">   其他場地收入-寶成演藝廳</t>
  </si>
  <si>
    <t>26Y保險費</t>
  </si>
  <si>
    <t>人數：   人</t>
  </si>
  <si>
    <t>27D工讀費</t>
  </si>
  <si>
    <t>含工讀生薪資及各項勞健保</t>
  </si>
  <si>
    <t>表17-4                        國立臺中教育大學</t>
  </si>
  <si>
    <t xml:space="preserve">       自辦招生考試收支概算表 </t>
  </si>
  <si>
    <t>單位：新台幣元</t>
  </si>
  <si>
    <t xml:space="preserve">科  目  名  稱    </t>
  </si>
  <si>
    <t>金     額</t>
  </si>
  <si>
    <t>說          明</t>
  </si>
  <si>
    <t>收入合計</t>
  </si>
  <si>
    <t>招生報名費收入(博士班)</t>
  </si>
  <si>
    <t>招生報名費收入(碩士班)</t>
  </si>
  <si>
    <t>招生報名費收入(研究所甄試)</t>
  </si>
  <si>
    <t>招生報名費收入(教師專業碩士學位學程)</t>
  </si>
  <si>
    <t>招生報名費收入(在職進修專班)</t>
  </si>
  <si>
    <t>招生報名費收入(大學部轉學考)</t>
  </si>
  <si>
    <t>招生報名費收入(大學甄試)</t>
  </si>
  <si>
    <t>招生報名費收入(四技二專甄試)</t>
  </si>
  <si>
    <t>招生簡章收入(外籍生)</t>
  </si>
  <si>
    <t xml:space="preserve"> (如有其他項目請自行增加)</t>
  </si>
  <si>
    <t>成本合計</t>
  </si>
  <si>
    <t>招生試務成本(博士班)</t>
  </si>
  <si>
    <t>招生試務成本(碩士班)</t>
  </si>
  <si>
    <t>招生試務成本(教師專業碩士學位學程)</t>
  </si>
  <si>
    <t>招生試務成本(在職進修專班)</t>
  </si>
  <si>
    <t>招生試務成本(大學部轉學考)</t>
  </si>
  <si>
    <t>招生試務成本(大學甄試)</t>
  </si>
  <si>
    <t>招生試務成本(四技二專甄試)</t>
  </si>
  <si>
    <t>出售招生簡章成本(外籍生)</t>
  </si>
  <si>
    <t>餘      額</t>
  </si>
  <si>
    <t>表18</t>
  </si>
  <si>
    <t xml:space="preserve">    </t>
  </si>
  <si>
    <t xml:space="preserve">                                                         學生公費概算明細表</t>
  </si>
  <si>
    <r>
      <t>單位：新台幣</t>
    </r>
    <r>
      <rPr>
        <b/>
        <sz val="14"/>
        <color rgb="FF000000"/>
        <rFont val="標楷體"/>
        <family val="4"/>
        <charset val="136"/>
      </rPr>
      <t>千</t>
    </r>
    <r>
      <rPr>
        <sz val="14"/>
        <color rgb="FF000000"/>
        <rFont val="標楷體"/>
        <family val="4"/>
        <charset val="136"/>
      </rPr>
      <t>元</t>
    </r>
  </si>
  <si>
    <t>單  位</t>
  </si>
  <si>
    <t>研究生  獎助學金
(教務處)</t>
  </si>
  <si>
    <t>TA教學助理(學校經費部份)-教務處</t>
  </si>
  <si>
    <t>清寒學生
(僑生)助學金        (學務處)</t>
  </si>
  <si>
    <t>學生生活學習助學金     (學務處)</t>
  </si>
  <si>
    <t>原住民    獎學金
(學校經費)-學務處</t>
  </si>
  <si>
    <t>菁英獎
獎學金(學務處)</t>
  </si>
  <si>
    <t>急難
救助金(學務處)</t>
  </si>
  <si>
    <t>特殊教育
獎助學金(特教中心)</t>
  </si>
  <si>
    <t>外籍學生
獎助學金(國研處)</t>
  </si>
  <si>
    <t>師資培育
獎學金   (學校經費部份)-師培處</t>
  </si>
  <si>
    <t>其他各類獎學金
(請註明名稱)</t>
  </si>
  <si>
    <t>宿舍減免(低收入戶學生、外籍生、宿舍幹部…等)
(國研處、學務處)</t>
  </si>
  <si>
    <t>備  註     (如有計算方式請簡要說明)</t>
  </si>
  <si>
    <t>學務處課指組</t>
  </si>
  <si>
    <t>特教中心</t>
  </si>
  <si>
    <r>
      <rPr>
        <b/>
        <sz val="14"/>
        <color rgb="FF000000"/>
        <rFont val="新細明體"/>
        <family val="1"/>
        <charset val="136"/>
      </rPr>
      <t>＊</t>
    </r>
    <r>
      <rPr>
        <b/>
        <sz val="14"/>
        <color rgb="FF000000"/>
        <rFont val="標楷體"/>
        <family val="4"/>
        <charset val="136"/>
      </rPr>
      <t>若有減免住宿費者請一併表達於此表，並於備註欄註記。</t>
    </r>
  </si>
  <si>
    <t>表18-1</t>
  </si>
  <si>
    <t xml:space="preserve">  國  立  臺  中  教  育  大  學</t>
  </si>
  <si>
    <t>【學務處、教務處】</t>
  </si>
  <si>
    <t xml:space="preserve">             學   雜   費   減   免   概   算   明   細   表</t>
  </si>
  <si>
    <t>摘要或計算方式</t>
  </si>
  <si>
    <t xml:space="preserve">  學   雜   費   減   免 </t>
  </si>
  <si>
    <t>備  註                     (如有估算方式                   請簡要說明)</t>
  </si>
  <si>
    <t xml:space="preserve">現役軍人子女     </t>
  </si>
  <si>
    <t xml:space="preserve">低收入     </t>
  </si>
  <si>
    <t xml:space="preserve">身心障礙人士子女         </t>
  </si>
  <si>
    <t xml:space="preserve">身心障礙
學生         </t>
  </si>
  <si>
    <t xml:space="preserve">原住民籍  </t>
  </si>
  <si>
    <t xml:space="preserve">特殊境遇家庭子女    </t>
  </si>
  <si>
    <t xml:space="preserve">軍公教
遺族       </t>
  </si>
  <si>
    <t>中低收入戶</t>
  </si>
  <si>
    <t xml:space="preserve">弱勢學生助學計畫        </t>
  </si>
  <si>
    <t>教務處-研究所</t>
  </si>
  <si>
    <t>教務處-大學部</t>
  </si>
  <si>
    <t>教務處-在職專班</t>
  </si>
  <si>
    <t>表19</t>
  </si>
  <si>
    <t>【本校一級行政單位】</t>
  </si>
  <si>
    <t xml:space="preserve">各項費用(全校共同性)概算明細表 </t>
  </si>
  <si>
    <r>
      <t>單位名稱</t>
    </r>
    <r>
      <rPr>
        <sz val="14"/>
        <color rgb="FF000000"/>
        <rFont val="新細明體"/>
        <family val="1"/>
        <charset val="136"/>
      </rPr>
      <t>：</t>
    </r>
  </si>
  <si>
    <t>第    一    優    先</t>
  </si>
  <si>
    <t>第   二    優    先</t>
  </si>
  <si>
    <t>備                 註</t>
  </si>
  <si>
    <t>金                額</t>
  </si>
  <si>
    <t>金               額</t>
  </si>
  <si>
    <r>
      <t>水電費</t>
    </r>
    <r>
      <rPr>
        <sz val="10"/>
        <color rgb="FFFF0000"/>
        <rFont val="標楷體"/>
        <family val="4"/>
        <charset val="136"/>
      </rPr>
      <t>(檢附預估度數及單價)</t>
    </r>
  </si>
  <si>
    <r>
      <t xml:space="preserve">        </t>
    </r>
    <r>
      <rPr>
        <sz val="12"/>
        <color rgb="FF000000"/>
        <rFont val="標楷體"/>
        <family val="4"/>
        <charset val="136"/>
      </rPr>
      <t>工作場所電費</t>
    </r>
  </si>
  <si>
    <t>宿舍電費表達於表17-2宿舍收支表</t>
  </si>
  <si>
    <r>
      <t xml:space="preserve">        </t>
    </r>
    <r>
      <rPr>
        <sz val="12"/>
        <color rgb="FF000000"/>
        <rFont val="標楷體"/>
        <family val="4"/>
        <charset val="136"/>
      </rPr>
      <t>工作場所水費</t>
    </r>
  </si>
  <si>
    <t>宿舍水費表達於表17-2宿舍收支表</t>
  </si>
  <si>
    <r>
      <t xml:space="preserve">        </t>
    </r>
    <r>
      <rPr>
        <sz val="12"/>
        <color rgb="FF000000"/>
        <rFont val="標楷體"/>
        <family val="4"/>
        <charset val="136"/>
      </rPr>
      <t>電話費</t>
    </r>
  </si>
  <si>
    <t xml:space="preserve">    建物保險費</t>
  </si>
  <si>
    <t xml:space="preserve">    學生團體保險</t>
  </si>
  <si>
    <t>機關負擔部份</t>
  </si>
  <si>
    <t>公關慰勞費</t>
  </si>
  <si>
    <t xml:space="preserve">公共關係費    </t>
  </si>
  <si>
    <t>員工慰勞費</t>
  </si>
  <si>
    <t>外包費</t>
  </si>
  <si>
    <r>
      <t>外包費</t>
    </r>
    <r>
      <rPr>
        <sz val="12"/>
        <color rgb="FF000000"/>
        <rFont val="Times New Roman"/>
        <family val="1"/>
      </rPr>
      <t>(</t>
    </r>
    <r>
      <rPr>
        <sz val="12"/>
        <color rgb="FF000000"/>
        <rFont val="標楷體"/>
        <family val="4"/>
        <charset val="136"/>
      </rPr>
      <t>場地清潔</t>
    </r>
    <r>
      <rPr>
        <sz val="12"/>
        <color rgb="FF000000"/>
        <rFont val="Times New Roman"/>
        <family val="1"/>
      </rPr>
      <t>)-</t>
    </r>
    <r>
      <rPr>
        <sz val="12"/>
        <color rgb="FF000000"/>
        <rFont val="標楷體"/>
        <family val="4"/>
        <charset val="136"/>
      </rPr>
      <t>民生校區(含圖書館)</t>
    </r>
  </si>
  <si>
    <t>人數：    人</t>
  </si>
  <si>
    <r>
      <t>外包費</t>
    </r>
    <r>
      <rPr>
        <sz val="12"/>
        <color rgb="FF000000"/>
        <rFont val="Times New Roman"/>
        <family val="1"/>
      </rPr>
      <t>(</t>
    </r>
    <r>
      <rPr>
        <sz val="12"/>
        <color rgb="FF000000"/>
        <rFont val="標楷體"/>
        <family val="4"/>
        <charset val="136"/>
      </rPr>
      <t>場地清潔</t>
    </r>
    <r>
      <rPr>
        <sz val="12"/>
        <color rgb="FF000000"/>
        <rFont val="Times New Roman"/>
        <family val="1"/>
      </rPr>
      <t>)-</t>
    </r>
    <r>
      <rPr>
        <sz val="12"/>
        <color rgb="FF000000"/>
        <rFont val="標楷體"/>
        <family val="4"/>
        <charset val="136"/>
      </rPr>
      <t>英才校區</t>
    </r>
  </si>
  <si>
    <r>
      <t>外包費</t>
    </r>
    <r>
      <rPr>
        <sz val="12"/>
        <color rgb="FF000000"/>
        <rFont val="Times New Roman"/>
        <family val="1"/>
      </rPr>
      <t>(</t>
    </r>
    <r>
      <rPr>
        <sz val="12"/>
        <color rgb="FF000000"/>
        <rFont val="標楷體"/>
        <family val="4"/>
        <charset val="136"/>
      </rPr>
      <t>保全人力</t>
    </r>
    <r>
      <rPr>
        <sz val="12"/>
        <color rgb="FF000000"/>
        <rFont val="Times New Roman"/>
        <family val="1"/>
      </rPr>
      <t>)-</t>
    </r>
    <r>
      <rPr>
        <sz val="12"/>
        <color rgb="FF000000"/>
        <rFont val="標楷體"/>
        <family val="4"/>
        <charset val="136"/>
      </rPr>
      <t>民生校區</t>
    </r>
  </si>
  <si>
    <r>
      <t>外包費</t>
    </r>
    <r>
      <rPr>
        <sz val="12"/>
        <color rgb="FF000000"/>
        <rFont val="Times New Roman"/>
        <family val="1"/>
      </rPr>
      <t>(</t>
    </r>
    <r>
      <rPr>
        <sz val="12"/>
        <color rgb="FF000000"/>
        <rFont val="標楷體"/>
        <family val="4"/>
        <charset val="136"/>
      </rPr>
      <t>保全人力</t>
    </r>
    <r>
      <rPr>
        <sz val="12"/>
        <color rgb="FF000000"/>
        <rFont val="Times New Roman"/>
        <family val="1"/>
      </rPr>
      <t>)-</t>
    </r>
    <r>
      <rPr>
        <sz val="12"/>
        <color rgb="FF000000"/>
        <rFont val="標楷體"/>
        <family val="4"/>
        <charset val="136"/>
      </rPr>
      <t>英才校區</t>
    </r>
  </si>
  <si>
    <r>
      <t>外包費</t>
    </r>
    <r>
      <rPr>
        <sz val="12"/>
        <color rgb="FF000000"/>
        <rFont val="Times New Roman"/>
        <family val="1"/>
      </rPr>
      <t>(</t>
    </r>
    <r>
      <rPr>
        <sz val="12"/>
        <color rgb="FF000000"/>
        <rFont val="標楷體"/>
        <family val="4"/>
        <charset val="136"/>
      </rPr>
      <t>廢棄物</t>
    </r>
    <r>
      <rPr>
        <sz val="12"/>
        <color rgb="FF000000"/>
        <rFont val="Times New Roman"/>
        <family val="1"/>
      </rPr>
      <t>)-</t>
    </r>
    <r>
      <rPr>
        <sz val="12"/>
        <color rgb="FF000000"/>
        <rFont val="標楷體"/>
        <family val="4"/>
        <charset val="136"/>
      </rPr>
      <t>民生校區及英才校區</t>
    </r>
  </si>
  <si>
    <t>稅捐</t>
  </si>
  <si>
    <t>電腦軟體服務費</t>
  </si>
  <si>
    <t>業務行銷費</t>
  </si>
  <si>
    <t>例：製作宣導品、宣傳廣告等</t>
  </si>
  <si>
    <t>學術團體會費</t>
  </si>
  <si>
    <t>請註明入會名稱</t>
  </si>
  <si>
    <t>研究獎勵補助費</t>
  </si>
  <si>
    <t>獎勵類別：
金額及計算方式：</t>
  </si>
  <si>
    <t>考選訓練費</t>
  </si>
  <si>
    <t>法律服務費</t>
  </si>
  <si>
    <t>交流活動費</t>
  </si>
  <si>
    <t>文化資產保存維護費</t>
  </si>
  <si>
    <t>勞安衛生經費</t>
  </si>
  <si>
    <t>(如有其他項目請自行新增…)</t>
  </si>
  <si>
    <t>資產報廢預估提列概算明細表</t>
  </si>
  <si>
    <t xml:space="preserve">單位：千元 </t>
  </si>
  <si>
    <t>項     目</t>
  </si>
  <si>
    <t>帳  面  價  值</t>
  </si>
  <si>
    <t>殘 餘 價 值</t>
  </si>
  <si>
    <t>報 廢 損 失</t>
  </si>
  <si>
    <t>成本或重估價值</t>
  </si>
  <si>
    <t>累計折舊額</t>
  </si>
  <si>
    <t>淨  額</t>
  </si>
  <si>
    <t>預算內(A)小計</t>
  </si>
  <si>
    <t>機械及設備</t>
  </si>
  <si>
    <t>交通及運輸設備</t>
  </si>
  <si>
    <t>什項設備</t>
  </si>
  <si>
    <t>代管資產</t>
  </si>
  <si>
    <t>無形資產</t>
  </si>
  <si>
    <t>預算外(B)小計</t>
  </si>
  <si>
    <t>★無形資產等項目報廢應於資產報廢明細表下備註說明</t>
  </si>
  <si>
    <t xml:space="preserve">                                         國立臺中教育大學</t>
  </si>
  <si>
    <t xml:space="preserve">            折舊、攤銷提列概算表</t>
  </si>
  <si>
    <r>
      <t>單位:</t>
    </r>
    <r>
      <rPr>
        <b/>
        <sz val="14"/>
        <color rgb="FF000000"/>
        <rFont val="標楷體"/>
        <family val="4"/>
        <charset val="136"/>
      </rPr>
      <t>千</t>
    </r>
    <r>
      <rPr>
        <sz val="14"/>
        <color rgb="FF000000"/>
        <rFont val="標楷體"/>
        <family val="4"/>
        <charset val="136"/>
      </rPr>
      <t>元</t>
    </r>
  </si>
  <si>
    <t>教學成本   總計</t>
  </si>
  <si>
    <t>管理及總務費用   總計</t>
  </si>
  <si>
    <t>雜項費用   總計</t>
  </si>
  <si>
    <t>教學研究及訓輔成本</t>
  </si>
  <si>
    <t>預算內A版</t>
  </si>
  <si>
    <t>預算外B版</t>
  </si>
  <si>
    <t>管理及總務費用</t>
  </si>
  <si>
    <t>雜項費用(適用預算法A版)</t>
  </si>
  <si>
    <t>A版合計</t>
  </si>
  <si>
    <t>510301-5000折舊、折耗及攤銷</t>
  </si>
  <si>
    <t>515001-5000折舊、折耗及攤銷</t>
  </si>
  <si>
    <t>520298-5000折舊、折耗及攤銷</t>
  </si>
  <si>
    <t>510301-5111土地改良物折舊</t>
  </si>
  <si>
    <t>515001-5111土地改良物折舊</t>
  </si>
  <si>
    <t>510301-5121一般房屋折舊</t>
  </si>
  <si>
    <t>515001-5121一般房屋折舊</t>
  </si>
  <si>
    <t>510301-5123其他建築折舊</t>
  </si>
  <si>
    <t>515001-5123其他建築折舊</t>
  </si>
  <si>
    <t>510301-5131機械及設備折舊</t>
  </si>
  <si>
    <t>515001-5131機械及設備折舊</t>
  </si>
  <si>
    <t>520298-5131機械及設備折舊</t>
  </si>
  <si>
    <t>510301-5141交通及運輸設備折舊</t>
  </si>
  <si>
    <t>515001-5141交通及運輸設備折舊</t>
  </si>
  <si>
    <t>520298-5141交通及運輸設備折舊</t>
  </si>
  <si>
    <t>510301-5151雜項設備折舊</t>
  </si>
  <si>
    <t>515001-5151雜項設備折舊</t>
  </si>
  <si>
    <t>520298-5151雜項設備折舊</t>
  </si>
  <si>
    <t>510301-5701代管資產折舊</t>
  </si>
  <si>
    <t>515001-5701代管資產折舊</t>
  </si>
  <si>
    <t>520298-5701代管資產折舊</t>
  </si>
  <si>
    <t>510301-5903攤銷電腦軟體費</t>
  </si>
  <si>
    <t>515001-5903攤銷電腦軟體費</t>
  </si>
  <si>
    <t>510301-5998其他攤銷費用(遞延費用)</t>
  </si>
  <si>
    <t>515001-5998其他攤銷費用(遞延費用)</t>
  </si>
  <si>
    <t>建教合作成本</t>
  </si>
  <si>
    <t>推廣教育成本(不適用預算法B版)</t>
  </si>
  <si>
    <t>B版合計</t>
  </si>
  <si>
    <t>510303-5000折舊、折耗及攤銷</t>
  </si>
  <si>
    <t>510304-5000折舊、折耗及攤銷</t>
  </si>
  <si>
    <t>510303-5111土地改良物折舊</t>
  </si>
  <si>
    <t>510303-5121一般房屋折舊</t>
  </si>
  <si>
    <t>510303-5123其他建築折舊</t>
  </si>
  <si>
    <t>510303-5131機械及設備折舊</t>
  </si>
  <si>
    <t>510304-5131機械及設備折舊</t>
  </si>
  <si>
    <t>510303-5141交通及運輸設備折舊</t>
  </si>
  <si>
    <t>510304-5141交通及運輸設備折舊</t>
  </si>
  <si>
    <t>510303-5151雜項設備折舊</t>
  </si>
  <si>
    <t>510304-5151雜項設備折舊</t>
  </si>
  <si>
    <t>510303-5701代管資產折舊</t>
  </si>
  <si>
    <t>510303-5903攤銷電腦軟體費</t>
  </si>
  <si>
    <t>510303-5998其他攤銷費用(遞延費用)</t>
  </si>
  <si>
    <r>
      <t>表22</t>
    </r>
    <r>
      <rPr>
        <b/>
        <sz val="14"/>
        <color rgb="FF000000"/>
        <rFont val="標楷體"/>
        <family val="4"/>
        <charset val="136"/>
      </rPr>
      <t>【本校一級行政(學術)單位】</t>
    </r>
  </si>
  <si>
    <t>國立臺中教育大學校務基金</t>
  </si>
  <si>
    <t>固定資產概算彙計表</t>
  </si>
  <si>
    <t>本年度預算數</t>
  </si>
  <si>
    <t>該項設備現有數量</t>
  </si>
  <si>
    <r>
      <t xml:space="preserve">          備註
</t>
    </r>
    <r>
      <rPr>
        <b/>
        <sz val="14"/>
        <color rgb="FFFF0000"/>
        <rFont val="標楷體"/>
        <family val="4"/>
        <charset val="136"/>
      </rPr>
      <t>(請註明為新增或汰舊換新)</t>
    </r>
  </si>
  <si>
    <t>一般建築及設備計畫</t>
  </si>
  <si>
    <r>
      <t>1.所稱設備依規定指</t>
    </r>
    <r>
      <rPr>
        <b/>
        <sz val="14"/>
        <color rgb="FF000000"/>
        <rFont val="標楷體"/>
        <family val="4"/>
        <charset val="136"/>
      </rPr>
      <t>單項</t>
    </r>
    <r>
      <rPr>
        <sz val="14"/>
        <color rgb="FF000000"/>
        <rFont val="標楷體"/>
        <family val="4"/>
        <charset val="136"/>
      </rPr>
      <t>設備金額超過一萬元且使用年限在二年以上之設備。不包含無形資產(電腦軟體)。</t>
    </r>
  </si>
  <si>
    <t>3.各學院系所學程所需設備明細預算暫以110年度分配額度估列，並請院彙整後送出。</t>
  </si>
  <si>
    <t>4.提列各項設備請併同檢附估價資料。</t>
  </si>
  <si>
    <r>
      <t xml:space="preserve">表25  </t>
    </r>
    <r>
      <rPr>
        <b/>
        <sz val="12"/>
        <color rgb="FF000000"/>
        <rFont val="標楷體"/>
        <family val="4"/>
        <charset val="136"/>
      </rPr>
      <t>※供參之範例</t>
    </r>
  </si>
  <si>
    <t>單位：新台幣千元</t>
  </si>
  <si>
    <t>說明</t>
  </si>
  <si>
    <t>一次性項目</t>
  </si>
  <si>
    <t>學人宿舍新建工程</t>
  </si>
  <si>
    <t>式</t>
  </si>
  <si>
    <t>可提供國際學術會議、研討會等相關會議專家學者優質舒適安全住宿環境且能節省公帑。</t>
  </si>
  <si>
    <t>1.個人電腦</t>
  </si>
  <si>
    <t>台</t>
  </si>
  <si>
    <t>汰舊換新</t>
  </si>
  <si>
    <t>2.筆記型電腦</t>
  </si>
  <si>
    <t>3.數位學習系統及設備</t>
  </si>
  <si>
    <t>4.大型彩色噴墨印表機</t>
  </si>
  <si>
    <t>1.音頻信號控制器</t>
  </si>
  <si>
    <t>具</t>
  </si>
  <si>
    <t>增購</t>
  </si>
  <si>
    <t>2.音質控制主機</t>
  </si>
  <si>
    <t>3.無線麥克風機組</t>
  </si>
  <si>
    <t>1.充實中外文圖書</t>
  </si>
  <si>
    <t>批</t>
  </si>
  <si>
    <t>2.語言障礙生設施</t>
  </si>
  <si>
    <t>1.所稱設備依規定指單項設備金額超過一萬元且使用年限在二年以上之設備。不包含無形資產(電腦軟體)。</t>
  </si>
  <si>
    <t>2.如不確定財產設備分類，請詢總務處保管組後再行查填。</t>
  </si>
  <si>
    <t>3.各系所資本門請由院彙整後送出。</t>
  </si>
  <si>
    <t>表22-1</t>
  </si>
  <si>
    <t>分類編號</t>
  </si>
  <si>
    <t>財產名稱</t>
  </si>
  <si>
    <r>
      <t>備</t>
    </r>
    <r>
      <rPr>
        <sz val="16"/>
        <color rgb="FF000000"/>
        <rFont val="Times New Roman"/>
        <family val="1"/>
      </rPr>
      <t xml:space="preserve">               </t>
    </r>
    <r>
      <rPr>
        <sz val="16"/>
        <color rgb="FF000000"/>
        <rFont val="標楷體"/>
        <family val="4"/>
        <charset val="136"/>
      </rPr>
      <t>註</t>
    </r>
  </si>
  <si>
    <t>類</t>
  </si>
  <si>
    <t>項</t>
  </si>
  <si>
    <t>土地及土地改良物</t>
  </si>
  <si>
    <t>1、依據行政院87.5.14台〈87〉會授二字第03451號函核定。</t>
  </si>
  <si>
    <t>(一)、房屋基地</t>
  </si>
  <si>
    <t>(二)、其他建築用地</t>
  </si>
  <si>
    <t>2、財產：單價金額超過一萬元以上且使用年限在兩年以上之設備。</t>
  </si>
  <si>
    <t>(三)、直接生產用地</t>
  </si>
  <si>
    <t>(四)、交通水利用地</t>
  </si>
  <si>
    <t>3、電腦軟體：指外購或委託外界設計開發者，其支出超過一萬元及使用年限在二年以上者屬之﹝隨同硬體設備購入之操作系統軟體，併入硬體成本﹞。</t>
  </si>
  <si>
    <t>(五)、荒蕪地</t>
  </si>
  <si>
    <t>(六)、公園用地</t>
  </si>
  <si>
    <t>(七)、土地改良物</t>
  </si>
  <si>
    <t>(一)、房屋及建築</t>
  </si>
  <si>
    <t>4、土地改良物：凡耐用年限在兩年以上之橋樑、圍牆等各種土地改良物屬之。</t>
  </si>
  <si>
    <t>(二)、其他建築及設備</t>
  </si>
  <si>
    <t>(一)、工業機械及設備</t>
  </si>
  <si>
    <t>5、租賃資產：凡屬資本性租賃之設備資產屬之〈屬固定資產〉。</t>
  </si>
  <si>
    <t>(二)、礦業機械及設備</t>
  </si>
  <si>
    <t>(三)、電氣機械及設備</t>
  </si>
  <si>
    <t>(四)、農林機械及設備</t>
  </si>
  <si>
    <t>(五)、建築機械及設備</t>
  </si>
  <si>
    <t>(六)、動力機械及設備</t>
  </si>
  <si>
    <t>(七)、工具機及加工機械及設備</t>
  </si>
  <si>
    <t>(八)、起重、輸送機械及設備</t>
  </si>
  <si>
    <t>(九)、工程工具</t>
  </si>
  <si>
    <t>(十)、試驗、檢驗、控制儀器及設備</t>
  </si>
  <si>
    <t>(十一)、醫療器械及設備</t>
  </si>
  <si>
    <t>(十二)、污染防止機械及設備</t>
  </si>
  <si>
    <t>(十三)、污染處理機械及設備</t>
  </si>
  <si>
    <t>(十四)、電腦設備</t>
  </si>
  <si>
    <t>(一)、陸運設備</t>
  </si>
  <si>
    <t>(二)、水運設備</t>
  </si>
  <si>
    <t>(三)、空運設備</t>
  </si>
  <si>
    <t>(四)、氣象設備</t>
  </si>
  <si>
    <t>(五)、電信設備</t>
  </si>
  <si>
    <t>(六)、郵遞設備</t>
  </si>
  <si>
    <t>(七)、交通系統控制設備</t>
  </si>
  <si>
    <t>(一)、事務設備</t>
  </si>
  <si>
    <t>(二)、防護設備</t>
  </si>
  <si>
    <t>(三)、圖書設備</t>
  </si>
  <si>
    <t>(四)、博物</t>
  </si>
  <si>
    <t>(五)、動物</t>
  </si>
  <si>
    <t>表23                                    國立臺中教育大學</t>
  </si>
  <si>
    <t xml:space="preserve">非收支併列之各項收入概算明細表 </t>
  </si>
  <si>
    <t>【教務處、圖書館、總務處、國研處、秘書室、音樂系】</t>
  </si>
  <si>
    <t>單位：千元</t>
  </si>
  <si>
    <r>
      <rPr>
        <sz val="16"/>
        <color rgb="FF000000"/>
        <rFont val="標楷體"/>
        <family val="4"/>
        <charset val="136"/>
      </rPr>
      <t xml:space="preserve">概算金額  </t>
    </r>
    <r>
      <rPr>
        <sz val="14"/>
        <color rgb="FF000000"/>
        <rFont val="標楷體"/>
        <family val="4"/>
        <charset val="136"/>
      </rPr>
      <t xml:space="preserve">             </t>
    </r>
  </si>
  <si>
    <r>
      <rPr>
        <sz val="16"/>
        <color rgb="FF000000"/>
        <rFont val="標楷體"/>
        <family val="4"/>
        <charset val="136"/>
      </rPr>
      <t xml:space="preserve">備註  </t>
    </r>
    <r>
      <rPr>
        <sz val="14"/>
        <color rgb="FF000000"/>
        <rFont val="標楷體"/>
        <family val="4"/>
        <charset val="136"/>
      </rPr>
      <t xml:space="preserve">                   </t>
    </r>
  </si>
  <si>
    <t>其他場地收入-圖書館磁卡收入</t>
  </si>
  <si>
    <t>圖書館</t>
  </si>
  <si>
    <t>影印卡一張販售100元</t>
  </si>
  <si>
    <t>違規罰款收入-借書逾期、圖書遺失等</t>
  </si>
  <si>
    <t>逾期處理費用及遺失賠償</t>
  </si>
  <si>
    <t>雜項收入-工本費</t>
  </si>
  <si>
    <t>補發借書證、檢索費</t>
  </si>
  <si>
    <t>雜項收入-校友借書年費</t>
  </si>
  <si>
    <t>校友證及輔導區教師借書證年費</t>
  </si>
  <si>
    <t>雜項收入-館際合作</t>
  </si>
  <si>
    <t>館合沖銷後</t>
  </si>
  <si>
    <t>雜項收入-紀念品</t>
  </si>
  <si>
    <t>申辦成績單、學籍證明文件等</t>
  </si>
  <si>
    <t>雜項收入-工本收入</t>
  </si>
  <si>
    <t>雜項收入-出售廢品收入</t>
  </si>
  <si>
    <t>利息收入</t>
  </si>
  <si>
    <t>請依本校財務規劃報告書110年度可用資金預計數估計</t>
  </si>
  <si>
    <t>雜項收入-電子期刊權利金或版權收入</t>
  </si>
  <si>
    <t>受贈收入</t>
  </si>
  <si>
    <t>秘書室</t>
  </si>
  <si>
    <t>指定及非指定用途</t>
  </si>
  <si>
    <t>雜項收入-林之助文創商品</t>
  </si>
  <si>
    <t>114年度籌編概算基本資料調查分工表</t>
    <phoneticPr fontId="14" type="noConversion"/>
  </si>
  <si>
    <t xml:space="preserve">  114年度學雜費收入預估表(114/1~114/12)</t>
    <phoneticPr fontId="14" type="noConversion"/>
  </si>
  <si>
    <t>112學年度         人數</t>
    <phoneticPr fontId="14" type="noConversion"/>
  </si>
  <si>
    <t>112學年
畢業人數</t>
    <phoneticPr fontId="14" type="noConversion"/>
  </si>
  <si>
    <t>113學年
入學人數</t>
    <phoneticPr fontId="14" type="noConversion"/>
  </si>
  <si>
    <t>預估113學年度
人數</t>
    <phoneticPr fontId="14" type="noConversion"/>
  </si>
  <si>
    <t>預估113學年學雜費</t>
    <phoneticPr fontId="14" type="noConversion"/>
  </si>
  <si>
    <t>113學年預估   學分費收入</t>
    <phoneticPr fontId="14" type="noConversion"/>
  </si>
  <si>
    <t>113學年估計   論文指導費            合計數</t>
    <phoneticPr fontId="14" type="noConversion"/>
  </si>
  <si>
    <t>113學年估計鍵盤維護費
合計數</t>
    <phoneticPr fontId="14" type="noConversion"/>
  </si>
  <si>
    <t>113學年估計
學程學分費
合計數</t>
  </si>
  <si>
    <t>113學年估計  實習學分費
合計數</t>
  </si>
  <si>
    <t>113學年度       交換生
學習事務費</t>
  </si>
  <si>
    <t>113學年估計
學雜費
合計數</t>
  </si>
  <si>
    <r>
      <rPr>
        <b/>
        <sz val="14"/>
        <color rgb="FF000000"/>
        <rFont val="標楷體"/>
        <family val="4"/>
        <charset val="136"/>
      </rPr>
      <t xml:space="preserve">            </t>
    </r>
    <r>
      <rPr>
        <sz val="14"/>
        <color rgb="FF000000"/>
        <rFont val="標楷體"/>
        <family val="4"/>
        <charset val="136"/>
      </rPr>
      <t xml:space="preserve">            中華民國114年度</t>
    </r>
    <phoneticPr fontId="14" type="noConversion"/>
  </si>
  <si>
    <t>本年度(114) 預算數(A)</t>
    <phoneticPr fontId="14" type="noConversion"/>
  </si>
  <si>
    <t>上年度(113)  預算數(B)</t>
    <phoneticPr fontId="14" type="noConversion"/>
  </si>
  <si>
    <t>前年度(112)     決算數(C)</t>
    <phoneticPr fontId="14" type="noConversion"/>
  </si>
  <si>
    <t>比較數(114-113)
(A)-(B)</t>
    <phoneticPr fontId="14" type="noConversion"/>
  </si>
  <si>
    <r>
      <t xml:space="preserve"> </t>
    </r>
    <r>
      <rPr>
        <sz val="16"/>
        <color rgb="FF000000"/>
        <rFont val="標楷體"/>
        <family val="4"/>
        <charset val="136"/>
      </rPr>
      <t xml:space="preserve"> 114年 度</t>
    </r>
    <phoneticPr fontId="14" type="noConversion"/>
  </si>
  <si>
    <t xml:space="preserve">   114 年  度</t>
    <phoneticPr fontId="14" type="noConversion"/>
  </si>
  <si>
    <t xml:space="preserve">                                                    114 年 度                                            單位：千元</t>
    <phoneticPr fontId="14" type="noConversion"/>
  </si>
  <si>
    <t>114年度                 擬編概算數</t>
    <phoneticPr fontId="14" type="noConversion"/>
  </si>
  <si>
    <t>截至112年已執行數</t>
    <phoneticPr fontId="14" type="noConversion"/>
  </si>
  <si>
    <t>113年</t>
    <phoneticPr fontId="14" type="noConversion"/>
  </si>
  <si>
    <t>117年</t>
    <phoneticPr fontId="14" type="noConversion"/>
  </si>
  <si>
    <t xml:space="preserve">       114年度</t>
    <phoneticPr fontId="14" type="noConversion"/>
  </si>
  <si>
    <t xml:space="preserve">  114  年  度</t>
    <phoneticPr fontId="14" type="noConversion"/>
  </si>
  <si>
    <r>
      <t xml:space="preserve">  </t>
    </r>
    <r>
      <rPr>
        <sz val="14"/>
        <color rgb="FF000000"/>
        <rFont val="標楷體"/>
        <family val="4"/>
        <charset val="136"/>
      </rPr>
      <t xml:space="preserve">   114  年  度</t>
    </r>
    <phoneticPr fontId="14" type="noConversion"/>
  </si>
  <si>
    <r>
      <t xml:space="preserve">      </t>
    </r>
    <r>
      <rPr>
        <sz val="16"/>
        <color rgb="FF000000"/>
        <rFont val="標楷體"/>
        <family val="4"/>
        <charset val="136"/>
      </rPr>
      <t xml:space="preserve"> 114  年  度                        </t>
    </r>
    <phoneticPr fontId="14" type="noConversion"/>
  </si>
  <si>
    <t>114年度</t>
    <phoneticPr fontId="14" type="noConversion"/>
  </si>
  <si>
    <t>114年度教師   兼任主管
員額</t>
    <phoneticPr fontId="14" type="noConversion"/>
  </si>
  <si>
    <t>112年12月    在職人數</t>
    <phoneticPr fontId="14" type="noConversion"/>
  </si>
  <si>
    <t>114年度</t>
    <phoneticPr fontId="14" type="noConversion"/>
  </si>
  <si>
    <t>截至112年12 月</t>
    <phoneticPr fontId="14" type="noConversion"/>
  </si>
  <si>
    <t>114年度</t>
    <phoneticPr fontId="14" type="noConversion"/>
  </si>
  <si>
    <t>114年</t>
    <phoneticPr fontId="14" type="noConversion"/>
  </si>
  <si>
    <t>運動教練鐘點費</t>
    <phoneticPr fontId="14" type="noConversion"/>
  </si>
  <si>
    <t xml:space="preserve">      114年度                                               </t>
    <phoneticPr fontId="14" type="noConversion"/>
  </si>
  <si>
    <r>
      <t xml:space="preserve">                                                            114年度                                            單位：</t>
    </r>
    <r>
      <rPr>
        <b/>
        <sz val="12"/>
        <color rgb="FF000000"/>
        <rFont val="標楷體"/>
        <family val="4"/>
        <charset val="136"/>
      </rPr>
      <t>千</t>
    </r>
    <r>
      <rPr>
        <sz val="12"/>
        <color rgb="FF000000"/>
        <rFont val="標楷體"/>
        <family val="4"/>
        <charset val="136"/>
      </rPr>
      <t>元</t>
    </r>
    <phoneticPr fontId="14" type="noConversion"/>
  </si>
  <si>
    <r>
      <t xml:space="preserve">                                                                                      </t>
    </r>
    <r>
      <rPr>
        <sz val="14"/>
        <color rgb="FF000000"/>
        <rFont val="標楷體"/>
        <family val="4"/>
        <charset val="136"/>
      </rPr>
      <t xml:space="preserve"> 114 年  度</t>
    </r>
    <phoneticPr fontId="14" type="noConversion"/>
  </si>
  <si>
    <r>
      <t xml:space="preserve">                              114</t>
    </r>
    <r>
      <rPr>
        <sz val="14"/>
        <color rgb="FF000000"/>
        <rFont val="標楷體"/>
        <family val="4"/>
        <charset val="136"/>
      </rPr>
      <t xml:space="preserve"> 年  度</t>
    </r>
    <phoneticPr fontId="14" type="noConversion"/>
  </si>
  <si>
    <t xml:space="preserve">  中  華  民  國  114年  度</t>
    <phoneticPr fontId="14" type="noConversion"/>
  </si>
  <si>
    <r>
      <t xml:space="preserve">中  華  民  國  114  年  度                    </t>
    </r>
    <r>
      <rPr>
        <sz val="12"/>
        <color rgb="FF000000"/>
        <rFont val="標楷體"/>
        <family val="4"/>
        <charset val="136"/>
      </rPr>
      <t>單位：千元</t>
    </r>
    <phoneticPr fontId="14" type="noConversion"/>
  </si>
  <si>
    <t xml:space="preserve"> 中 華 民 國 114年 度</t>
    <phoneticPr fontId="14" type="noConversion"/>
  </si>
  <si>
    <t>中華民國114年度</t>
    <phoneticPr fontId="14" type="noConversion"/>
  </si>
  <si>
    <r>
      <t xml:space="preserve">【教務處】                     </t>
    </r>
    <r>
      <rPr>
        <sz val="14"/>
        <color rgb="FF000000"/>
        <rFont val="標楷體"/>
        <family val="4"/>
        <charset val="136"/>
      </rPr>
      <t>中華民國114年度</t>
    </r>
    <phoneticPr fontId="14" type="noConversion"/>
  </si>
  <si>
    <t xml:space="preserve"> 中華民國114年度</t>
    <phoneticPr fontId="14" type="noConversion"/>
  </si>
  <si>
    <t xml:space="preserve"> 中  華  民  國  114  年  度</t>
    <phoneticPr fontId="14" type="noConversion"/>
  </si>
  <si>
    <r>
      <t>中</t>
    </r>
    <r>
      <rPr>
        <sz val="14"/>
        <color rgb="FF000000"/>
        <rFont val="Times New Roman"/>
        <family val="1"/>
      </rPr>
      <t xml:space="preserve"> </t>
    </r>
    <r>
      <rPr>
        <sz val="14"/>
        <color rgb="FF000000"/>
        <rFont val="標楷體"/>
        <family val="4"/>
        <charset val="136"/>
      </rPr>
      <t xml:space="preserve"> 華  民  國 114年  度</t>
    </r>
    <phoneticPr fontId="14" type="noConversion"/>
  </si>
  <si>
    <t>中華民國114年度(114.1.1~114.12.31)</t>
    <phoneticPr fontId="14" type="noConversion"/>
  </si>
  <si>
    <t xml:space="preserve">                                                                   中華民國114年度</t>
    <phoneticPr fontId="14" type="noConversion"/>
  </si>
  <si>
    <t xml:space="preserve">      中華民國114年度</t>
    <phoneticPr fontId="14" type="noConversion"/>
  </si>
  <si>
    <t xml:space="preserve">    中華民國114年度</t>
    <phoneticPr fontId="14" type="noConversion"/>
  </si>
  <si>
    <t>中  華  民  國  114年  度</t>
    <phoneticPr fontId="14" type="noConversion"/>
  </si>
  <si>
    <t>【學務處、教務處、國研處、特教中心】</t>
    <phoneticPr fontId="14" type="noConversion"/>
  </si>
  <si>
    <t>教育所(博士班)</t>
    <phoneticPr fontId="14" type="noConversion"/>
  </si>
  <si>
    <t>測統所(博士班)</t>
    <phoneticPr fontId="14" type="noConversion"/>
  </si>
  <si>
    <t>語教所(博士班)</t>
    <phoneticPr fontId="14" type="noConversion"/>
  </si>
  <si>
    <t>林之助紀念館</t>
    <phoneticPr fontId="14" type="noConversion"/>
  </si>
  <si>
    <t xml:space="preserve">退撫金     </t>
    <phoneticPr fontId="14" type="noConversion"/>
  </si>
  <si>
    <t>退休金(工友)</t>
    <phoneticPr fontId="14" type="noConversion"/>
  </si>
  <si>
    <t>準備金/  退撫金</t>
    <phoneticPr fontId="14" type="noConversion"/>
  </si>
  <si>
    <r>
      <t>1.</t>
    </r>
    <r>
      <rPr>
        <b/>
        <sz val="12"/>
        <color rgb="FFFF0000"/>
        <rFont val="標楷體"/>
        <family val="4"/>
        <charset val="136"/>
      </rPr>
      <t xml:space="preserve">學術單位除音樂系需加填寫表2及表17-3外，其他系所依上述填列即可。
</t>
    </r>
    <r>
      <rPr>
        <sz val="12"/>
        <color rgb="FF000000"/>
        <rFont val="標楷體"/>
        <family val="4"/>
        <charset val="136"/>
      </rPr>
      <t>2.各系所若不確定財產分類，</t>
    </r>
    <r>
      <rPr>
        <b/>
        <sz val="12"/>
        <color rgb="FF000000"/>
        <rFont val="標楷體"/>
        <family val="4"/>
        <charset val="136"/>
      </rPr>
      <t xml:space="preserve">請洽詢總務處資產經營管理組。
</t>
    </r>
    <r>
      <rPr>
        <sz val="12"/>
        <color rgb="FF000000"/>
        <rFont val="標楷體"/>
        <family val="4"/>
        <charset val="136"/>
      </rPr>
      <t>3.各學院系所學程所需設備明細預算暫以</t>
    </r>
    <r>
      <rPr>
        <sz val="12"/>
        <color rgb="FFFF0000"/>
        <rFont val="標楷體"/>
        <family val="4"/>
        <charset val="136"/>
      </rPr>
      <t>當年度</t>
    </r>
    <r>
      <rPr>
        <sz val="12"/>
        <color rgb="FF000000"/>
        <rFont val="標楷體"/>
        <family val="4"/>
        <charset val="136"/>
      </rPr>
      <t>分配額度估列，並請院彙整後送出。</t>
    </r>
    <phoneticPr fontId="14" type="noConversion"/>
  </si>
  <si>
    <t>總務處(資產組)</t>
  </si>
  <si>
    <t>總務處(資產組)</t>
    <phoneticPr fontId="14" type="noConversion"/>
  </si>
  <si>
    <r>
      <t>1.行政單位請填列、核章後加會資產組送主計室彙整。
2.學術單位請各院協助彙整並加會資產組後送主計室。
3.</t>
    </r>
    <r>
      <rPr>
        <b/>
        <sz val="12"/>
        <color rgb="FF000000"/>
        <rFont val="標楷體"/>
        <family val="4"/>
        <charset val="136"/>
      </rPr>
      <t>屬於電腦硬體及軟體之財產，請送計網中心彙整並召開先期會議審查。</t>
    </r>
    <phoneticPr fontId="14" type="noConversion"/>
  </si>
  <si>
    <t>系所→院→總務處資產組→國研處，由國研處召開先期會議審議</t>
  </si>
  <si>
    <t>系所→院→總務處資產組→主計室</t>
  </si>
  <si>
    <t xml:space="preserve">    國科會計畫</t>
    <phoneticPr fontId="14" type="noConversion"/>
  </si>
  <si>
    <t>國科會計畫</t>
    <phoneticPr fontId="14" type="noConversion"/>
  </si>
  <si>
    <t>學務處生輔組</t>
    <phoneticPr fontId="14" type="noConversion"/>
  </si>
  <si>
    <t>2.如不確定財產設備分類，請洽詢總務處資產組後再行查填。</t>
  </si>
  <si>
    <t>表20【總務處-資產組】</t>
  </si>
  <si>
    <t>表21【總務處資產組】</t>
  </si>
  <si>
    <t>加會總務處資產組</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</si>
</sst>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76" formatCode="&quot; &quot;#,##0.00&quot; &quot;;&quot; (&quot;#,##0.00&quot;)&quot;;&quot; -&quot;00&quot; &quot;;&quot; &quot;@&quot; &quot;"/>
    <numFmt numFmtId="177" formatCode="&quot; &quot;#,##0.00&quot; &quot;;&quot;-&quot;#,##0.00&quot; &quot;;&quot; -&quot;00&quot; &quot;;&quot; &quot;@&quot; &quot;"/>
    <numFmt numFmtId="178" formatCode="&quot; &quot;#,##0&quot; &quot;;&quot;-&quot;#,##0&quot; &quot;;&quot; - &quot;;&quot; &quot;@&quot; &quot;"/>
    <numFmt numFmtId="179" formatCode="&quot; &quot;#,##0&quot; &quot;;&quot; \\\-&quot;#,##0&quot; &quot;;&quot; - &quot;;&quot; &quot;@&quot; &quot;"/>
    <numFmt numFmtId="180" formatCode="&quot; &quot;#,##0.00&quot; &quot;;&quot; \\\-&quot;#,##0.00&quot; &quot;;&quot; -&quot;00&quot; &quot;;&quot; &quot;@&quot; &quot;"/>
    <numFmt numFmtId="181" formatCode="&quot; \&quot;#,##0&quot; &quot;;&quot; \\\\-&quot;#,##0&quot; &quot;;&quot; \- &quot;;&quot; &quot;@&quot; &quot;"/>
    <numFmt numFmtId="182" formatCode="&quot; \&quot;#,##0.00&quot; &quot;;&quot; \\\\-&quot;#,##0.00&quot; &quot;;&quot; \-&quot;00&quot; &quot;;&quot; &quot;@&quot; &quot;"/>
    <numFmt numFmtId="183" formatCode="&quot; &quot;#,##0&quot; &quot;;&quot;-&quot;#,##0&quot; &quot;;&quot; -&quot;00&quot; &quot;;&quot; &quot;@&quot; &quot;"/>
    <numFmt numFmtId="184" formatCode="#,##0&quot; &quot;"/>
    <numFmt numFmtId="185" formatCode="0&quot; &quot;;[Red]&quot;(&quot;0&quot;)&quot;"/>
    <numFmt numFmtId="186" formatCode="0.0&quot; &quot;;[Red]&quot;(&quot;0.0&quot;)&quot;"/>
    <numFmt numFmtId="187" formatCode="&quot; &quot;#,##0&quot; &quot;;&quot; (&quot;#,##0&quot;)&quot;;&quot; -&quot;00&quot; &quot;;&quot; &quot;@&quot; &quot;"/>
    <numFmt numFmtId="188" formatCode="&quot; &quot;#,##0&quot; &quot;;&quot; (&quot;#,##0&quot;)&quot;;&quot; - &quot;;&quot; &quot;@&quot; &quot;"/>
    <numFmt numFmtId="189" formatCode="&quot; &quot;#,##0&quot; &quot;;[Red]&quot;(&quot;#,##0&quot;)&quot;"/>
    <numFmt numFmtId="190" formatCode="#,##0&quot; &quot;;[Red]&quot;(&quot;#,##0&quot;)&quot;"/>
    <numFmt numFmtId="191" formatCode="m&quot;月&quot;d&quot;日&quot;"/>
    <numFmt numFmtId="192" formatCode="0.00&quot; &quot;;[Red]&quot;(&quot;0.00&quot;)&quot;"/>
    <numFmt numFmtId="193" formatCode="0.00&quot; &quot;"/>
  </numFmts>
  <fonts count="74">
    <font>
      <sz val="12"/>
      <color rgb="FF000000"/>
      <name val="Times New Roman"/>
      <family val="1"/>
    </font>
    <font>
      <sz val="12"/>
      <color rgb="FF000000"/>
      <name val="Times New Roman"/>
      <family val="1"/>
    </font>
    <font>
      <sz val="12"/>
      <color rgb="FF000000"/>
      <name val="新細明體"/>
      <family val="1"/>
      <charset val="136"/>
    </font>
    <font>
      <sz val="12"/>
      <color rgb="FF000000"/>
      <name val="掉葡羹"/>
      <family val="3"/>
      <charset val="136"/>
    </font>
    <font>
      <sz val="16"/>
      <color rgb="FF000000"/>
      <name val="標楷體"/>
      <family val="4"/>
      <charset val="136"/>
    </font>
    <font>
      <sz val="12"/>
      <color rgb="FF000000"/>
      <name val="標楷體"/>
      <family val="4"/>
      <charset val="136"/>
    </font>
    <font>
      <sz val="12"/>
      <color rgb="FFFF0000"/>
      <name val="標楷體"/>
      <family val="4"/>
      <charset val="136"/>
    </font>
    <font>
      <b/>
      <u/>
      <sz val="12"/>
      <color rgb="FFFF0000"/>
      <name val="標楷體"/>
      <family val="4"/>
      <charset val="136"/>
    </font>
    <font>
      <b/>
      <sz val="12"/>
      <color rgb="FF000000"/>
      <name val="標楷體"/>
      <family val="4"/>
      <charset val="136"/>
    </font>
    <font>
      <u/>
      <sz val="12"/>
      <color rgb="FF000000"/>
      <name val="標楷體"/>
      <family val="4"/>
      <charset val="136"/>
    </font>
    <font>
      <b/>
      <sz val="12"/>
      <color rgb="FFFF0000"/>
      <name val="標楷體"/>
      <family val="4"/>
      <charset val="136"/>
    </font>
    <font>
      <b/>
      <u/>
      <sz val="12"/>
      <color rgb="FF000000"/>
      <name val="標楷體"/>
      <family val="4"/>
      <charset val="136"/>
    </font>
    <font>
      <sz val="14"/>
      <color rgb="FF000000"/>
      <name val="標楷體"/>
      <family val="4"/>
      <charset val="136"/>
    </font>
    <font>
      <sz val="14"/>
      <color rgb="FF000000"/>
      <name val="新細明體"/>
      <family val="1"/>
      <charset val="136"/>
    </font>
    <font>
      <sz val="9"/>
      <name val="細明體"/>
      <family val="3"/>
      <charset val="136"/>
    </font>
    <font>
      <b/>
      <sz val="16"/>
      <color rgb="FFFF0000"/>
      <name val="標楷體"/>
      <family val="4"/>
      <charset val="136"/>
    </font>
    <font>
      <b/>
      <u/>
      <sz val="14"/>
      <color rgb="FF000000"/>
      <name val="標楷體"/>
      <family val="4"/>
      <charset val="136"/>
    </font>
    <font>
      <b/>
      <sz val="14"/>
      <color rgb="FFFF0000"/>
      <name val="標楷體"/>
      <family val="4"/>
      <charset val="136"/>
    </font>
    <font>
      <b/>
      <sz val="14"/>
      <color rgb="FF800000"/>
      <name val="標楷體"/>
      <family val="4"/>
      <charset val="136"/>
    </font>
    <font>
      <sz val="14"/>
      <color rgb="FF000000"/>
      <name val="Times New Roman"/>
      <family val="1"/>
    </font>
    <font>
      <b/>
      <sz val="14"/>
      <color rgb="FF000000"/>
      <name val="標楷體"/>
      <family val="4"/>
      <charset val="136"/>
    </font>
    <font>
      <sz val="12"/>
      <color rgb="FFFF0000"/>
      <name val="Book Antiqua"/>
      <family val="1"/>
    </font>
    <font>
      <sz val="18"/>
      <color rgb="FF000000"/>
      <name val="標楷體"/>
      <family val="4"/>
      <charset val="136"/>
    </font>
    <font>
      <b/>
      <sz val="16"/>
      <color rgb="FF000000"/>
      <name val="標楷體"/>
      <family val="4"/>
      <charset val="136"/>
    </font>
    <font>
      <sz val="10"/>
      <color rgb="FF000000"/>
      <name val="標楷體"/>
      <family val="4"/>
      <charset val="136"/>
    </font>
    <font>
      <sz val="16"/>
      <color rgb="FF000000"/>
      <name val="Times New Roman"/>
      <family val="1"/>
    </font>
    <font>
      <sz val="10"/>
      <color rgb="FF000000"/>
      <name val="Times New Roman"/>
      <family val="1"/>
    </font>
    <font>
      <sz val="14"/>
      <color rgb="FF0000FF"/>
      <name val="標楷體"/>
      <family val="4"/>
      <charset val="136"/>
    </font>
    <font>
      <sz val="11"/>
      <color rgb="FF000000"/>
      <name val="標楷體"/>
      <family val="4"/>
      <charset val="136"/>
    </font>
    <font>
      <sz val="11"/>
      <color rgb="FF000000"/>
      <name val="新細明體"/>
      <family val="1"/>
      <charset val="136"/>
    </font>
    <font>
      <sz val="11"/>
      <color rgb="FF000000"/>
      <name val="Times New Roman"/>
      <family val="1"/>
    </font>
    <font>
      <b/>
      <sz val="11"/>
      <color rgb="FF000000"/>
      <name val="細明體"/>
      <family val="3"/>
      <charset val="136"/>
    </font>
    <font>
      <b/>
      <sz val="11"/>
      <color rgb="FF000000"/>
      <name val="標楷體"/>
      <family val="4"/>
      <charset val="136"/>
    </font>
    <font>
      <sz val="11"/>
      <color rgb="FFFF0000"/>
      <name val="標楷體"/>
      <family val="4"/>
      <charset val="136"/>
    </font>
    <font>
      <sz val="9"/>
      <color rgb="FF000000"/>
      <name val="新細明體"/>
      <family val="1"/>
      <charset val="136"/>
    </font>
    <font>
      <vertAlign val="superscript"/>
      <sz val="12"/>
      <color rgb="FF000000"/>
      <name val="標楷體"/>
      <family val="4"/>
      <charset val="136"/>
    </font>
    <font>
      <b/>
      <sz val="12"/>
      <color rgb="FF000000"/>
      <name val="新細明體"/>
      <family val="1"/>
      <charset val="136"/>
    </font>
    <font>
      <sz val="10"/>
      <color rgb="FF000000"/>
      <name val="新細明體"/>
      <family val="1"/>
      <charset val="136"/>
    </font>
    <font>
      <b/>
      <sz val="10"/>
      <color rgb="FF000000"/>
      <name val="Verdana"/>
      <family val="2"/>
    </font>
    <font>
      <sz val="12"/>
      <color rgb="FF000000"/>
      <name val="細明體"/>
      <family val="3"/>
      <charset val="136"/>
    </font>
    <font>
      <b/>
      <sz val="14"/>
      <color rgb="FF000000"/>
      <name val="新細明體"/>
      <family val="1"/>
      <charset val="136"/>
    </font>
    <font>
      <b/>
      <sz val="16"/>
      <color rgb="FF000000"/>
      <name val="新細明體"/>
      <family val="1"/>
      <charset val="136"/>
    </font>
    <font>
      <b/>
      <sz val="11"/>
      <color rgb="FF000000"/>
      <name val="新細明體"/>
      <family val="1"/>
      <charset val="136"/>
    </font>
    <font>
      <sz val="8"/>
      <color rgb="FF000000"/>
      <name val="新細明體"/>
      <family val="1"/>
      <charset val="136"/>
    </font>
    <font>
      <sz val="9"/>
      <color rgb="FFFF0000"/>
      <name val="新細明體"/>
      <family val="1"/>
      <charset val="136"/>
    </font>
    <font>
      <b/>
      <sz val="10"/>
      <color rgb="FF000000"/>
      <name val="新細明體"/>
      <family val="1"/>
      <charset val="136"/>
    </font>
    <font>
      <sz val="10"/>
      <color rgb="FFFF0000"/>
      <name val="新細明體"/>
      <family val="1"/>
      <charset val="136"/>
    </font>
    <font>
      <b/>
      <sz val="9"/>
      <color rgb="FF000000"/>
      <name val="新細明體"/>
      <family val="1"/>
      <charset val="136"/>
    </font>
    <font>
      <sz val="16"/>
      <color rgb="FF000000"/>
      <name val="新細明體"/>
      <family val="1"/>
      <charset val="136"/>
    </font>
    <font>
      <sz val="14"/>
      <color rgb="FFFF0000"/>
      <name val="新細明體"/>
      <family val="1"/>
      <charset val="136"/>
    </font>
    <font>
      <b/>
      <sz val="8"/>
      <color rgb="FF000000"/>
      <name val="新細明體"/>
      <family val="1"/>
      <charset val="136"/>
    </font>
    <font>
      <b/>
      <i/>
      <sz val="16"/>
      <color rgb="FF000000"/>
      <name val="標楷體"/>
      <family val="4"/>
      <charset val="136"/>
    </font>
    <font>
      <sz val="12"/>
      <color rgb="FF000000"/>
      <name val="Book Antiqua"/>
      <family val="1"/>
    </font>
    <font>
      <sz val="12"/>
      <color rgb="FFBFBFBF"/>
      <name val="標楷體"/>
      <family val="4"/>
      <charset val="136"/>
    </font>
    <font>
      <b/>
      <sz val="14"/>
      <color rgb="FF000000"/>
      <name val="Times New Roman"/>
      <family val="1"/>
    </font>
    <font>
      <u/>
      <sz val="16"/>
      <color rgb="FF000000"/>
      <name val="標楷體"/>
      <family val="4"/>
      <charset val="136"/>
    </font>
    <font>
      <u/>
      <sz val="14"/>
      <color rgb="FF000000"/>
      <name val="標楷體"/>
      <family val="4"/>
      <charset val="136"/>
    </font>
    <font>
      <b/>
      <sz val="13"/>
      <color rgb="FF000000"/>
      <name val="標楷體"/>
      <family val="4"/>
      <charset val="136"/>
    </font>
    <font>
      <sz val="12"/>
      <color rgb="FFA6A6A6"/>
      <name val="標楷體"/>
      <family val="4"/>
      <charset val="136"/>
    </font>
    <font>
      <sz val="10"/>
      <color rgb="FFFF0000"/>
      <name val="標楷體"/>
      <family val="4"/>
      <charset val="136"/>
    </font>
    <font>
      <sz val="10"/>
      <color rgb="FFA6A6A6"/>
      <name val="標楷體"/>
      <family val="4"/>
      <charset val="136"/>
    </font>
    <font>
      <sz val="11"/>
      <color rgb="FFA6A6A6"/>
      <name val="標楷體"/>
      <family val="4"/>
      <charset val="136"/>
    </font>
    <font>
      <sz val="14"/>
      <color rgb="FF000000"/>
      <name val="Book Antiqua"/>
      <family val="1"/>
    </font>
    <font>
      <sz val="14"/>
      <color rgb="FFFF0000"/>
      <name val="Book Antiqua"/>
      <family val="1"/>
    </font>
    <font>
      <sz val="12"/>
      <color rgb="FFFF0000"/>
      <name val="Times New Roman"/>
      <family val="1"/>
    </font>
    <font>
      <b/>
      <sz val="18"/>
      <color rgb="FF000000"/>
      <name val="標楷體"/>
      <family val="4"/>
      <charset val="136"/>
    </font>
    <font>
      <u/>
      <sz val="18"/>
      <color rgb="FF000000"/>
      <name val="Times New Roman"/>
      <family val="1"/>
    </font>
    <font>
      <sz val="18"/>
      <color rgb="FF000000"/>
      <name val="Times New Roman"/>
      <family val="1"/>
    </font>
    <font>
      <b/>
      <sz val="18"/>
      <color rgb="FF000000"/>
      <name val="Times New Roman"/>
      <family val="1"/>
    </font>
    <font>
      <b/>
      <sz val="16"/>
      <color rgb="FF000000"/>
      <name val="Times New Roman"/>
      <family val="1"/>
    </font>
    <font>
      <b/>
      <sz val="12"/>
      <color rgb="FF000000"/>
      <name val="Times New Roman"/>
      <family val="1"/>
    </font>
    <font>
      <b/>
      <sz val="10"/>
      <color rgb="FF000000"/>
      <name val="標楷體"/>
      <family val="4"/>
      <charset val="136"/>
    </font>
    <font>
      <sz val="14"/>
      <color rgb="FFFF0000"/>
      <name val="Times New Roman"/>
      <family val="1"/>
    </font>
    <font>
      <u/>
      <sz val="14"/>
      <color rgb="FF000000"/>
      <name val="Times New Roman"/>
      <family val="1"/>
    </font>
  </fonts>
  <fills count="19">
    <fill>
      <patternFill patternType="none"/>
    </fill>
    <fill>
      <patternFill patternType="gray125"/>
    </fill>
    <fill>
      <patternFill patternType="solid">
        <fgColor rgb="FFFFFF99"/>
        <bgColor rgb="FFFFFF99"/>
      </patternFill>
    </fill>
    <fill>
      <patternFill patternType="solid">
        <fgColor rgb="FFCCFFFF"/>
        <bgColor rgb="FFCCFFFF"/>
      </patternFill>
    </fill>
    <fill>
      <patternFill patternType="solid">
        <fgColor rgb="FFCCFFCC"/>
        <bgColor rgb="FFCCFFCC"/>
      </patternFill>
    </fill>
    <fill>
      <patternFill patternType="solid">
        <fgColor rgb="FFC0C0C0"/>
        <bgColor rgb="FFC0C0C0"/>
      </patternFill>
    </fill>
    <fill>
      <patternFill patternType="solid">
        <fgColor rgb="FFE2EFDA"/>
        <bgColor rgb="FFE2EFDA"/>
      </patternFill>
    </fill>
    <fill>
      <patternFill patternType="solid">
        <fgColor rgb="FFFFFF00"/>
        <bgColor rgb="FFFFFF00"/>
      </patternFill>
    </fill>
    <fill>
      <patternFill patternType="solid">
        <fgColor rgb="FFFFFFFF"/>
        <bgColor rgb="FFFFFFFF"/>
      </patternFill>
    </fill>
    <fill>
      <patternFill patternType="solid">
        <fgColor rgb="FFFFCC99"/>
        <bgColor rgb="FFFFCC99"/>
      </patternFill>
    </fill>
    <fill>
      <patternFill patternType="solid">
        <fgColor rgb="FFFFCC00"/>
        <bgColor rgb="FFFFCC00"/>
      </patternFill>
    </fill>
    <fill>
      <patternFill patternType="solid">
        <fgColor rgb="FFE4DFEC"/>
        <bgColor rgb="FFE4DFEC"/>
      </patternFill>
    </fill>
    <fill>
      <patternFill patternType="solid">
        <fgColor rgb="FFDAEEF3"/>
        <bgColor rgb="FFDAEEF3"/>
      </patternFill>
    </fill>
    <fill>
      <patternFill patternType="solid">
        <fgColor rgb="FFDDD9C4"/>
        <bgColor rgb="FFDDD9C4"/>
      </patternFill>
    </fill>
    <fill>
      <patternFill patternType="solid">
        <fgColor rgb="FFDCE6F1"/>
        <bgColor rgb="FFDCE6F1"/>
      </patternFill>
    </fill>
    <fill>
      <patternFill patternType="solid">
        <fgColor rgb="FFFDE9D9"/>
        <bgColor rgb="FFFDE9D9"/>
      </patternFill>
    </fill>
    <fill>
      <patternFill patternType="solid">
        <fgColor rgb="FFEBF1DE"/>
        <bgColor rgb="FFEBF1DE"/>
      </patternFill>
    </fill>
    <fill>
      <patternFill patternType="solid">
        <fgColor rgb="FFDDEBF7"/>
        <bgColor rgb="FFDDEBF7"/>
      </patternFill>
    </fill>
    <fill>
      <patternFill patternType="solid">
        <fgColor rgb="FFFFC000"/>
        <bgColor rgb="FFFFC000"/>
      </patternFill>
    </fill>
  </fills>
  <borders count="164">
    <border>
      <left/>
      <right/>
      <top/>
      <bottom/>
      <diagonal/>
    </border>
    <border>
      <left/>
      <right/>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double">
        <color rgb="FF000000"/>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double">
        <color rgb="FF000000"/>
      </left>
      <right style="thin">
        <color rgb="FF000000"/>
      </right>
      <top style="thin">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right/>
      <top style="thin">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ck">
        <color rgb="FF000000"/>
      </left>
      <right/>
      <top style="thick">
        <color rgb="FF000000"/>
      </top>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right style="medium">
        <color rgb="FF000000"/>
      </right>
      <top style="thick">
        <color rgb="FF000000"/>
      </top>
      <bottom style="medium">
        <color rgb="FF000000"/>
      </bottom>
      <diagonal/>
    </border>
    <border>
      <left style="thick">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ck">
        <color rgb="FF000000"/>
      </left>
      <right/>
      <top/>
      <bottom style="medium">
        <color rgb="FF000000"/>
      </bottom>
      <diagonal/>
    </border>
    <border>
      <left style="thick">
        <color rgb="FF000000"/>
      </left>
      <right/>
      <top style="medium">
        <color rgb="FF000000"/>
      </top>
      <bottom style="thin">
        <color rgb="FF000000"/>
      </bottom>
      <diagonal/>
    </border>
    <border>
      <left style="medium">
        <color rgb="FF000000"/>
      </left>
      <right/>
      <top style="medium">
        <color rgb="FF000000"/>
      </top>
      <bottom style="thin">
        <color rgb="FF000000"/>
      </bottom>
      <diagonal/>
    </border>
    <border>
      <left style="thick">
        <color rgb="FF000000"/>
      </left>
      <right/>
      <top style="thin">
        <color rgb="FF000000"/>
      </top>
      <bottom style="thin">
        <color rgb="FF000000"/>
      </bottom>
      <diagonal/>
    </border>
    <border>
      <left style="thick">
        <color rgb="FF000000"/>
      </left>
      <right/>
      <top style="thin">
        <color rgb="FF000000"/>
      </top>
      <bottom/>
      <diagonal/>
    </border>
    <border>
      <left style="thick">
        <color rgb="FF000000"/>
      </left>
      <right/>
      <top style="thin">
        <color rgb="FF000000"/>
      </top>
      <bottom style="thick">
        <color rgb="FF000000"/>
      </bottom>
      <diagonal/>
    </border>
    <border>
      <left style="medium">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style="thick">
        <color rgb="FF000000"/>
      </top>
      <bottom/>
      <diagonal/>
    </border>
    <border>
      <left style="medium">
        <color rgb="FF000000"/>
      </left>
      <right style="dashed">
        <color rgb="FF000000"/>
      </right>
      <top style="thick">
        <color rgb="FF000000"/>
      </top>
      <bottom style="medium">
        <color rgb="FF000000"/>
      </bottom>
      <diagonal/>
    </border>
    <border>
      <left style="dashed">
        <color rgb="FF000000"/>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bottom/>
      <diagonal/>
    </border>
    <border>
      <left style="medium">
        <color rgb="FF000000"/>
      </left>
      <right/>
      <top/>
      <bottom/>
      <diagonal/>
    </border>
    <border>
      <left style="thick">
        <color rgb="FF000000"/>
      </left>
      <right/>
      <top/>
      <bottom style="thin">
        <color rgb="FF000000"/>
      </bottom>
      <diagonal/>
    </border>
    <border>
      <left style="medium">
        <color rgb="FF000000"/>
      </left>
      <right style="dashed">
        <color rgb="FF000000"/>
      </right>
      <top/>
      <bottom style="thin">
        <color rgb="FF000000"/>
      </bottom>
      <diagonal/>
    </border>
    <border>
      <left/>
      <right style="thin">
        <color rgb="FF000000"/>
      </right>
      <top/>
      <bottom style="thin">
        <color rgb="FF000000"/>
      </bottom>
      <diagonal/>
    </border>
    <border>
      <left style="medium">
        <color rgb="FF000000"/>
      </left>
      <right style="thick">
        <color rgb="FF000000"/>
      </right>
      <top/>
      <bottom style="thin">
        <color rgb="FF000000"/>
      </bottom>
      <diagonal/>
    </border>
    <border>
      <left style="medium">
        <color rgb="FF000000"/>
      </left>
      <right style="thick">
        <color rgb="FF000000"/>
      </right>
      <top style="thin">
        <color rgb="FF000000"/>
      </top>
      <bottom style="thin">
        <color rgb="FF000000"/>
      </bottom>
      <diagonal/>
    </border>
    <border>
      <left style="medium">
        <color rgb="FF000000"/>
      </left>
      <right style="dashed">
        <color rgb="FF000000"/>
      </right>
      <top/>
      <bottom/>
      <diagonal/>
    </border>
    <border>
      <left style="thick">
        <color rgb="FF000000"/>
      </left>
      <right style="medium">
        <color rgb="FF000000"/>
      </right>
      <top style="thin">
        <color rgb="FF000000"/>
      </top>
      <bottom style="thin">
        <color rgb="FF000000"/>
      </bottom>
      <diagonal/>
    </border>
    <border>
      <left style="medium">
        <color rgb="FF000000"/>
      </left>
      <right style="dashed">
        <color rgb="FF000000"/>
      </right>
      <top style="thin">
        <color rgb="FF000000"/>
      </top>
      <bottom style="thin">
        <color rgb="FF000000"/>
      </bottom>
      <diagonal/>
    </border>
    <border>
      <left style="dashed">
        <color rgb="FF000000"/>
      </left>
      <right style="medium">
        <color rgb="FF000000"/>
      </right>
      <top style="thin">
        <color rgb="FF000000"/>
      </top>
      <bottom style="thin">
        <color rgb="FF000000"/>
      </bottom>
      <diagonal/>
    </border>
    <border>
      <left/>
      <right style="thick">
        <color rgb="FF000000"/>
      </right>
      <top/>
      <bottom style="thin">
        <color rgb="FF000000"/>
      </bottom>
      <diagonal/>
    </border>
    <border>
      <left style="dashed">
        <color rgb="FF000000"/>
      </left>
      <right/>
      <top style="thin">
        <color rgb="FF000000"/>
      </top>
      <bottom style="thin">
        <color rgb="FF000000"/>
      </bottom>
      <diagonal/>
    </border>
    <border>
      <left style="medium">
        <color rgb="FF000000"/>
      </left>
      <right style="dashed">
        <color rgb="FF000000"/>
      </right>
      <top style="thin">
        <color rgb="FF000000"/>
      </top>
      <bottom/>
      <diagonal/>
    </border>
    <border>
      <left style="medium">
        <color rgb="FF000000"/>
      </left>
      <right style="thick">
        <color rgb="FF000000"/>
      </right>
      <top style="thin">
        <color rgb="FF000000"/>
      </top>
      <bottom/>
      <diagonal/>
    </border>
    <border>
      <left style="medium">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medium">
        <color rgb="FF000000"/>
      </left>
      <right style="dashed">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double">
        <color rgb="FF000000"/>
      </right>
      <top style="medium">
        <color rgb="FF000000"/>
      </top>
      <bottom style="thin">
        <color rgb="FF000000"/>
      </bottom>
      <diagonal/>
    </border>
    <border>
      <left style="double">
        <color rgb="FF000000"/>
      </left>
      <right style="thin">
        <color rgb="FF000000"/>
      </right>
      <top style="medium">
        <color rgb="FF000000"/>
      </top>
      <bottom style="thin">
        <color rgb="FF000000"/>
      </bottom>
      <diagonal/>
    </border>
    <border>
      <left style="thin">
        <color rgb="FF000000"/>
      </left>
      <right/>
      <top style="thin">
        <color rgb="FF000000"/>
      </top>
      <bottom/>
      <diagonal/>
    </border>
    <border>
      <left style="double">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double">
        <color rgb="FF000000"/>
      </right>
      <top style="thin">
        <color rgb="FF000000"/>
      </top>
      <bottom style="medium">
        <color rgb="FF000000"/>
      </bottom>
      <diagonal/>
    </border>
    <border>
      <left style="double">
        <color rgb="FF000000"/>
      </left>
      <right style="thin">
        <color rgb="FF000000"/>
      </right>
      <top style="thin">
        <color rgb="FF000000"/>
      </top>
      <bottom style="medium">
        <color rgb="FF000000"/>
      </bottom>
      <diagonal/>
    </border>
    <border>
      <left/>
      <right/>
      <top style="medium">
        <color rgb="FF000000"/>
      </top>
      <bottom/>
      <diagonal/>
    </border>
    <border>
      <left style="double">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diagonalUp="1">
      <left style="thin">
        <color rgb="FF000000"/>
      </left>
      <right style="thin">
        <color rgb="FF000000"/>
      </right>
      <top style="thin">
        <color rgb="FF000000"/>
      </top>
      <bottom style="thin">
        <color rgb="FF000000"/>
      </bottom>
      <diagonal style="thin">
        <color rgb="FF000000"/>
      </diagonal>
    </border>
    <border>
      <left style="thin">
        <color rgb="FF000000"/>
      </left>
      <right style="double">
        <color rgb="FF000000"/>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ck">
        <color rgb="FF000000"/>
      </left>
      <right style="medium">
        <color rgb="FF000000"/>
      </right>
      <top style="thick">
        <color rgb="FF000000"/>
      </top>
      <bottom style="medium">
        <color rgb="FF000000"/>
      </bottom>
      <diagonal/>
    </border>
    <border>
      <left style="double">
        <color rgb="FF000000"/>
      </left>
      <right/>
      <top style="thick">
        <color rgb="FF000000"/>
      </top>
      <bottom style="medium">
        <color rgb="FF000000"/>
      </bottom>
      <diagonal/>
    </border>
    <border>
      <left style="medium">
        <color rgb="FF000000"/>
      </left>
      <right style="thick">
        <color rgb="FF000000"/>
      </right>
      <top style="thick">
        <color rgb="FF000000"/>
      </top>
      <bottom/>
      <diagonal/>
    </border>
    <border>
      <left style="double">
        <color rgb="FF000000"/>
      </left>
      <right/>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ck">
        <color rgb="FF000000"/>
      </right>
      <top/>
      <bottom/>
      <diagonal/>
    </border>
    <border>
      <left style="double">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thick">
        <color rgb="FF000000"/>
      </left>
      <right style="medium">
        <color rgb="FF000000"/>
      </right>
      <top style="medium">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double">
        <color rgb="FF000000"/>
      </left>
      <right style="medium">
        <color rgb="FF000000"/>
      </right>
      <top style="medium">
        <color rgb="FF000000"/>
      </top>
      <bottom style="medium">
        <color rgb="FF000000"/>
      </bottom>
      <diagonal/>
    </border>
    <border>
      <left style="medium">
        <color rgb="FF000000"/>
      </left>
      <right style="double">
        <color rgb="FF000000"/>
      </right>
      <top style="medium">
        <color rgb="FF000000"/>
      </top>
      <bottom/>
      <diagonal/>
    </border>
    <border>
      <left style="double">
        <color rgb="FF000000"/>
      </left>
      <right style="double">
        <color rgb="FF000000"/>
      </right>
      <top style="medium">
        <color rgb="FF000000"/>
      </top>
      <bottom/>
      <diagonal/>
    </border>
    <border>
      <left style="double">
        <color rgb="FF000000"/>
      </left>
      <right style="medium">
        <color rgb="FF000000"/>
      </right>
      <top style="medium">
        <color rgb="FF000000"/>
      </top>
      <bottom/>
      <diagonal/>
    </border>
    <border>
      <left style="double">
        <color rgb="FF000000"/>
      </left>
      <right style="double">
        <color rgb="FF000000"/>
      </right>
      <top/>
      <bottom style="thin">
        <color rgb="FF000000"/>
      </bottom>
      <diagonal/>
    </border>
    <border>
      <left style="medium">
        <color rgb="FF000000"/>
      </left>
      <right style="medium">
        <color rgb="FF000000"/>
      </right>
      <top/>
      <bottom style="double">
        <color rgb="FF000000"/>
      </bottom>
      <diagonal/>
    </border>
    <border>
      <left style="double">
        <color rgb="FF000000"/>
      </left>
      <right style="double">
        <color rgb="FF000000"/>
      </right>
      <top/>
      <bottom style="double">
        <color rgb="FF000000"/>
      </bottom>
      <diagonal/>
    </border>
    <border>
      <left/>
      <right style="medium">
        <color rgb="FF000000"/>
      </right>
      <top style="thin">
        <color rgb="FF000000"/>
      </top>
      <bottom style="double">
        <color rgb="FF000000"/>
      </bottom>
      <diagonal/>
    </border>
    <border>
      <left style="medium">
        <color rgb="FF000000"/>
      </left>
      <right style="medium">
        <color rgb="FF000000"/>
      </right>
      <top/>
      <bottom/>
      <diagonal/>
    </border>
    <border>
      <left style="medium">
        <color rgb="FF000000"/>
      </left>
      <right/>
      <top/>
      <bottom style="thick">
        <color rgb="FF000000"/>
      </bottom>
      <diagonal/>
    </border>
    <border>
      <left style="double">
        <color rgb="FF000000"/>
      </left>
      <right style="double">
        <color rgb="FF000000"/>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diagonal/>
    </border>
    <border>
      <left style="medium">
        <color rgb="FF000000"/>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medium">
        <color rgb="FF000000"/>
      </right>
      <top style="medium">
        <color rgb="FF000000"/>
      </top>
      <bottom style="thick">
        <color rgb="FF000000"/>
      </bottom>
      <diagonal/>
    </border>
    <border>
      <left/>
      <right/>
      <top style="thick">
        <color rgb="FF000000"/>
      </top>
      <bottom/>
      <diagonal/>
    </border>
    <border>
      <left style="double">
        <color rgb="FF000000"/>
      </left>
      <right style="medium">
        <color rgb="FF000000"/>
      </right>
      <top style="medium">
        <color rgb="FF000000"/>
      </top>
      <bottom style="thin">
        <color rgb="FF000000"/>
      </bottom>
      <diagonal/>
    </border>
    <border diagonalUp="1">
      <left style="thin">
        <color rgb="FF000000"/>
      </left>
      <right style="thin">
        <color rgb="FF000000"/>
      </right>
      <top style="thin">
        <color rgb="FF000000"/>
      </top>
      <bottom/>
      <diagonal style="thin">
        <color rgb="FF000000"/>
      </diagonal>
    </border>
    <border>
      <left style="thin">
        <color rgb="FF000000"/>
      </left>
      <right style="double">
        <color rgb="FF000000"/>
      </right>
      <top style="thin">
        <color rgb="FF000000"/>
      </top>
      <bottom/>
      <diagonal/>
    </border>
    <border diagonalUp="1">
      <left style="thin">
        <color rgb="FF000000"/>
      </left>
      <right style="thin">
        <color rgb="FF000000"/>
      </right>
      <top style="thin">
        <color rgb="FF000000"/>
      </top>
      <bottom style="medium">
        <color rgb="FF000000"/>
      </bottom>
      <diagonal style="thin">
        <color rgb="FF000000"/>
      </diagonal>
    </border>
    <border>
      <left style="double">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23">
    <xf numFmtId="0" fontId="0" fillId="0" borderId="0"/>
    <xf numFmtId="176"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2" fillId="0" borderId="0" applyNumberFormat="0" applyBorder="0" applyProtection="0"/>
    <xf numFmtId="0" fontId="2" fillId="0" borderId="0" applyNumberFormat="0" applyBorder="0" applyProtection="0"/>
    <xf numFmtId="0" fontId="2" fillId="0" borderId="0" applyNumberFormat="0" applyBorder="0" applyProtection="0"/>
    <xf numFmtId="177" fontId="1" fillId="0" borderId="0" applyFont="0" applyFill="0" applyBorder="0" applyAlignment="0" applyProtection="0"/>
    <xf numFmtId="178"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0" fontId="3" fillId="0" borderId="0" applyNumberFormat="0" applyBorder="0" applyProtection="0"/>
    <xf numFmtId="0" fontId="1" fillId="0" borderId="0" applyNumberFormat="0" applyFont="0" applyBorder="0" applyProtection="0">
      <alignment vertical="center"/>
    </xf>
  </cellStyleXfs>
  <cellXfs count="1482">
    <xf numFmtId="0" fontId="0" fillId="0" borderId="0" xfId="0"/>
    <xf numFmtId="0" fontId="4" fillId="0" borderId="0" xfId="0" applyFont="1" applyAlignment="1">
      <alignment horizontal="center" vertical="center"/>
    </xf>
    <xf numFmtId="0" fontId="4"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left" vertical="center" wrapText="1"/>
    </xf>
    <xf numFmtId="0" fontId="5" fillId="0" borderId="5" xfId="0" applyFont="1" applyBorder="1" applyAlignment="1">
      <alignment horizontal="center" vertical="center" wrapText="1"/>
    </xf>
    <xf numFmtId="0" fontId="4" fillId="0" borderId="6"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0" xfId="0" applyFont="1" applyFill="1" applyAlignment="1">
      <alignment horizontal="left" vertical="center" wrapText="1"/>
    </xf>
    <xf numFmtId="49" fontId="5" fillId="0" borderId="5" xfId="0" applyNumberFormat="1" applyFont="1" applyFill="1" applyBorder="1" applyAlignment="1">
      <alignment horizontal="center" vertical="center" wrapText="1"/>
    </xf>
    <xf numFmtId="0" fontId="5" fillId="0" borderId="6" xfId="0" applyFont="1" applyBorder="1" applyAlignment="1">
      <alignment vertical="center" wrapText="1"/>
    </xf>
    <xf numFmtId="191" fontId="5" fillId="0" borderId="5"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center" vertical="center" wrapText="1"/>
    </xf>
    <xf numFmtId="0" fontId="4"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2" fillId="0" borderId="0" xfId="0" applyFont="1"/>
    <xf numFmtId="0" fontId="5" fillId="0" borderId="0" xfId="0" applyFont="1"/>
    <xf numFmtId="0" fontId="5" fillId="0" borderId="0" xfId="0" applyFont="1" applyAlignment="1">
      <alignment horizontal="center"/>
    </xf>
    <xf numFmtId="0" fontId="12" fillId="0" borderId="2" xfId="0" applyFont="1" applyBorder="1"/>
    <xf numFmtId="0" fontId="12" fillId="0" borderId="3" xfId="0" applyFont="1" applyBorder="1"/>
    <xf numFmtId="0" fontId="12" fillId="0" borderId="4" xfId="0" applyFont="1" applyBorder="1"/>
    <xf numFmtId="0" fontId="12" fillId="0" borderId="5" xfId="0" applyFont="1" applyBorder="1"/>
    <xf numFmtId="0" fontId="12" fillId="0" borderId="6" xfId="0" applyFont="1" applyBorder="1"/>
    <xf numFmtId="0" fontId="12" fillId="0" borderId="7" xfId="0" applyFont="1" applyBorder="1" applyAlignment="1">
      <alignment wrapText="1"/>
    </xf>
    <xf numFmtId="0" fontId="12" fillId="0" borderId="5" xfId="0" applyFont="1" applyBorder="1" applyAlignment="1">
      <alignment wrapText="1"/>
    </xf>
    <xf numFmtId="0" fontId="12" fillId="0" borderId="15" xfId="0" applyFont="1" applyBorder="1" applyAlignment="1">
      <alignment wrapText="1"/>
    </xf>
    <xf numFmtId="0" fontId="12" fillId="0" borderId="12" xfId="0" applyFont="1" applyBorder="1"/>
    <xf numFmtId="0" fontId="5" fillId="0" borderId="12" xfId="0" applyFont="1" applyBorder="1"/>
    <xf numFmtId="0" fontId="12" fillId="0" borderId="13" xfId="0" applyFont="1" applyBorder="1"/>
    <xf numFmtId="0" fontId="17" fillId="0" borderId="0" xfId="0" applyFont="1" applyFill="1" applyAlignment="1">
      <alignment vertical="center"/>
    </xf>
    <xf numFmtId="0" fontId="18" fillId="0" borderId="0" xfId="0" applyFont="1" applyFill="1" applyAlignment="1">
      <alignment vertical="center"/>
    </xf>
    <xf numFmtId="0" fontId="12" fillId="0" borderId="0" xfId="0" applyFont="1" applyAlignment="1">
      <alignment vertical="center"/>
    </xf>
    <xf numFmtId="0" fontId="12" fillId="0" borderId="0" xfId="0" applyFont="1" applyFill="1" applyAlignment="1">
      <alignment vertical="center"/>
    </xf>
    <xf numFmtId="49" fontId="19" fillId="0" borderId="0" xfId="4" applyNumberFormat="1" applyFont="1" applyFill="1" applyAlignment="1">
      <alignment horizontal="center" vertical="center"/>
    </xf>
    <xf numFmtId="0" fontId="19" fillId="0" borderId="0" xfId="4" applyFont="1" applyFill="1" applyAlignment="1">
      <alignment horizontal="center" vertical="center"/>
    </xf>
    <xf numFmtId="0" fontId="19" fillId="0" borderId="0" xfId="4" applyFont="1" applyFill="1" applyAlignment="1">
      <alignment vertical="center"/>
    </xf>
    <xf numFmtId="183" fontId="20" fillId="0" borderId="0" xfId="13" applyNumberFormat="1" applyFont="1"/>
    <xf numFmtId="183" fontId="5" fillId="0" borderId="0" xfId="13" applyNumberFormat="1" applyFont="1"/>
    <xf numFmtId="183" fontId="5" fillId="0" borderId="0" xfId="13" applyNumberFormat="1" applyFont="1" applyFill="1"/>
    <xf numFmtId="183" fontId="15" fillId="0" borderId="0" xfId="13" applyNumberFormat="1" applyFont="1" applyAlignment="1">
      <alignment vertical="center"/>
    </xf>
    <xf numFmtId="183" fontId="8" fillId="0" borderId="0" xfId="13" applyNumberFormat="1" applyFont="1" applyAlignment="1">
      <alignment horizontal="right"/>
    </xf>
    <xf numFmtId="183" fontId="5" fillId="0" borderId="16" xfId="13" applyNumberFormat="1" applyFont="1" applyBorder="1" applyAlignment="1">
      <alignment horizontal="center" vertical="center" wrapText="1"/>
    </xf>
    <xf numFmtId="183" fontId="5" fillId="0" borderId="17" xfId="13" applyNumberFormat="1" applyFont="1" applyBorder="1" applyAlignment="1">
      <alignment horizontal="center" vertical="center" wrapText="1"/>
    </xf>
    <xf numFmtId="183" fontId="5" fillId="0" borderId="0" xfId="13" applyNumberFormat="1" applyFont="1" applyAlignment="1">
      <alignment vertical="center"/>
    </xf>
    <xf numFmtId="183" fontId="5" fillId="0" borderId="19" xfId="13" applyNumberFormat="1" applyFont="1" applyBorder="1" applyAlignment="1">
      <alignment horizontal="center" vertical="center" wrapText="1"/>
    </xf>
    <xf numFmtId="183" fontId="5" fillId="0" borderId="6" xfId="13" applyNumberFormat="1" applyFont="1" applyBorder="1" applyAlignment="1">
      <alignment vertical="center"/>
    </xf>
    <xf numFmtId="183" fontId="5" fillId="0" borderId="6" xfId="13" applyNumberFormat="1" applyFont="1" applyBorder="1" applyAlignment="1">
      <alignment horizontal="center" vertical="center"/>
    </xf>
    <xf numFmtId="183" fontId="8" fillId="3" borderId="20" xfId="13" applyNumberFormat="1" applyFont="1" applyFill="1" applyBorder="1" applyAlignment="1">
      <alignment horizontal="left" vertical="center"/>
    </xf>
    <xf numFmtId="183" fontId="5" fillId="3" borderId="6" xfId="13" applyNumberFormat="1" applyFont="1" applyFill="1" applyBorder="1"/>
    <xf numFmtId="183" fontId="5" fillId="3" borderId="6" xfId="13" applyNumberFormat="1" applyFont="1" applyFill="1" applyBorder="1" applyAlignment="1">
      <alignment horizontal="center" wrapText="1"/>
    </xf>
    <xf numFmtId="183" fontId="5" fillId="3" borderId="6" xfId="13" applyNumberFormat="1" applyFont="1" applyFill="1" applyBorder="1" applyAlignment="1">
      <alignment horizontal="center"/>
    </xf>
    <xf numFmtId="183" fontId="5" fillId="3" borderId="21" xfId="13" applyNumberFormat="1" applyFont="1" applyFill="1" applyBorder="1" applyAlignment="1">
      <alignment horizontal="center" vertical="center" wrapText="1"/>
    </xf>
    <xf numFmtId="183" fontId="5" fillId="3" borderId="22" xfId="13" applyNumberFormat="1" applyFont="1" applyFill="1" applyBorder="1" applyAlignment="1">
      <alignment horizontal="center" wrapText="1"/>
    </xf>
    <xf numFmtId="183" fontId="5" fillId="3" borderId="23" xfId="13" applyNumberFormat="1" applyFont="1" applyFill="1" applyBorder="1" applyAlignment="1">
      <alignment horizontal="center"/>
    </xf>
    <xf numFmtId="183" fontId="5" fillId="0" borderId="20" xfId="13" applyNumberFormat="1" applyFont="1" applyBorder="1" applyAlignment="1">
      <alignment vertical="center"/>
    </xf>
    <xf numFmtId="183" fontId="5" fillId="0" borderId="6" xfId="13" applyNumberFormat="1" applyFont="1" applyBorder="1"/>
    <xf numFmtId="183" fontId="21" fillId="0" borderId="6" xfId="13" applyNumberFormat="1" applyFont="1" applyBorder="1"/>
    <xf numFmtId="183" fontId="5" fillId="0" borderId="22" xfId="13" applyNumberFormat="1" applyFont="1" applyBorder="1"/>
    <xf numFmtId="183" fontId="5" fillId="0" borderId="22" xfId="13" applyNumberFormat="1" applyFont="1" applyFill="1" applyBorder="1"/>
    <xf numFmtId="183" fontId="5" fillId="0" borderId="24" xfId="13" applyNumberFormat="1" applyFont="1" applyBorder="1"/>
    <xf numFmtId="183" fontId="5" fillId="0" borderId="20" xfId="13" applyNumberFormat="1" applyFont="1" applyBorder="1" applyAlignment="1">
      <alignment horizontal="left" vertical="center" wrapText="1"/>
    </xf>
    <xf numFmtId="183" fontId="8" fillId="3" borderId="20" xfId="13" applyNumberFormat="1" applyFont="1" applyFill="1" applyBorder="1" applyAlignment="1">
      <alignment horizontal="left" vertical="center" wrapText="1"/>
    </xf>
    <xf numFmtId="183" fontId="5" fillId="3" borderId="22" xfId="13" applyNumberFormat="1" applyFont="1" applyFill="1" applyBorder="1"/>
    <xf numFmtId="183" fontId="5" fillId="3" borderId="24" xfId="13" applyNumberFormat="1" applyFont="1" applyFill="1" applyBorder="1"/>
    <xf numFmtId="183" fontId="5" fillId="0" borderId="20" xfId="13" applyNumberFormat="1" applyFont="1" applyFill="1" applyBorder="1" applyAlignment="1">
      <alignment horizontal="left" vertical="center" wrapText="1"/>
    </xf>
    <xf numFmtId="183" fontId="5" fillId="0" borderId="20" xfId="13" applyNumberFormat="1" applyFont="1" applyBorder="1" applyAlignment="1">
      <alignment vertical="center" wrapText="1"/>
    </xf>
    <xf numFmtId="183" fontId="8" fillId="3" borderId="20" xfId="13" applyNumberFormat="1" applyFont="1" applyFill="1" applyBorder="1" applyAlignment="1">
      <alignment vertical="center"/>
    </xf>
    <xf numFmtId="183" fontId="8" fillId="2" borderId="20" xfId="13" applyNumberFormat="1" applyFont="1" applyFill="1" applyBorder="1" applyAlignment="1">
      <alignment vertical="center"/>
    </xf>
    <xf numFmtId="183" fontId="8" fillId="2" borderId="6" xfId="13" applyNumberFormat="1" applyFont="1" applyFill="1" applyBorder="1"/>
    <xf numFmtId="183" fontId="8" fillId="2" borderId="24" xfId="13" applyNumberFormat="1" applyFont="1" applyFill="1" applyBorder="1"/>
    <xf numFmtId="183" fontId="8" fillId="0" borderId="0" xfId="13" applyNumberFormat="1" applyFont="1"/>
    <xf numFmtId="183" fontId="8" fillId="4" borderId="20" xfId="13" applyNumberFormat="1" applyFont="1" applyFill="1" applyBorder="1" applyAlignment="1">
      <alignment horizontal="left" vertical="center"/>
    </xf>
    <xf numFmtId="183" fontId="5" fillId="4" borderId="6" xfId="13" applyNumberFormat="1" applyFont="1" applyFill="1" applyBorder="1"/>
    <xf numFmtId="183" fontId="5" fillId="4" borderId="6" xfId="13" applyNumberFormat="1" applyFont="1" applyFill="1" applyBorder="1" applyAlignment="1">
      <alignment horizontal="center" wrapText="1"/>
    </xf>
    <xf numFmtId="183" fontId="5" fillId="4" borderId="6" xfId="13" applyNumberFormat="1" applyFont="1" applyFill="1" applyBorder="1" applyAlignment="1">
      <alignment horizontal="center"/>
    </xf>
    <xf numFmtId="183" fontId="5" fillId="4" borderId="21" xfId="13" applyNumberFormat="1" applyFont="1" applyFill="1" applyBorder="1" applyAlignment="1">
      <alignment horizontal="center" vertical="center" wrapText="1"/>
    </xf>
    <xf numFmtId="183" fontId="5" fillId="4" borderId="22" xfId="13" applyNumberFormat="1" applyFont="1" applyFill="1" applyBorder="1" applyAlignment="1">
      <alignment horizontal="center" wrapText="1"/>
    </xf>
    <xf numFmtId="183" fontId="5" fillId="4" borderId="23" xfId="13" applyNumberFormat="1" applyFont="1" applyFill="1" applyBorder="1" applyAlignment="1">
      <alignment horizontal="center"/>
    </xf>
    <xf numFmtId="183" fontId="5" fillId="0" borderId="24" xfId="13" applyNumberFormat="1" applyFont="1" applyBorder="1" applyAlignment="1">
      <alignment wrapText="1"/>
    </xf>
    <xf numFmtId="183" fontId="8" fillId="4" borderId="20" xfId="13" applyNumberFormat="1" applyFont="1" applyFill="1" applyBorder="1" applyAlignment="1">
      <alignment vertical="center"/>
    </xf>
    <xf numFmtId="183" fontId="5" fillId="4" borderId="22" xfId="13" applyNumberFormat="1" applyFont="1" applyFill="1" applyBorder="1"/>
    <xf numFmtId="183" fontId="5" fillId="4" borderId="24" xfId="13" applyNumberFormat="1" applyFont="1" applyFill="1" applyBorder="1" applyAlignment="1">
      <alignment wrapText="1"/>
    </xf>
    <xf numFmtId="183" fontId="8" fillId="4" borderId="20" xfId="13" applyNumberFormat="1" applyFont="1" applyFill="1" applyBorder="1" applyAlignment="1">
      <alignment vertical="center" wrapText="1"/>
    </xf>
    <xf numFmtId="183" fontId="5" fillId="0" borderId="24" xfId="13" applyNumberFormat="1" applyFont="1" applyBorder="1" applyAlignment="1">
      <alignment horizontal="left" wrapText="1"/>
    </xf>
    <xf numFmtId="183" fontId="5" fillId="4" borderId="24" xfId="13" applyNumberFormat="1" applyFont="1" applyFill="1" applyBorder="1"/>
    <xf numFmtId="183" fontId="8" fillId="3" borderId="25" xfId="13" applyNumberFormat="1" applyFont="1" applyFill="1" applyBorder="1" applyAlignment="1">
      <alignment vertical="center"/>
    </xf>
    <xf numFmtId="183" fontId="8" fillId="3" borderId="26" xfId="13" applyNumberFormat="1" applyFont="1" applyFill="1" applyBorder="1"/>
    <xf numFmtId="183" fontId="8" fillId="3" borderId="27" xfId="13" applyNumberFormat="1" applyFont="1" applyFill="1" applyBorder="1"/>
    <xf numFmtId="183" fontId="8" fillId="3" borderId="28" xfId="13" applyNumberFormat="1" applyFont="1" applyFill="1" applyBorder="1"/>
    <xf numFmtId="183" fontId="12" fillId="0" borderId="0" xfId="13" applyNumberFormat="1" applyFont="1"/>
    <xf numFmtId="183" fontId="12" fillId="0" borderId="0" xfId="13" applyNumberFormat="1" applyFont="1" applyFill="1"/>
    <xf numFmtId="0" fontId="8" fillId="0" borderId="0" xfId="0" applyFont="1"/>
    <xf numFmtId="0" fontId="5" fillId="0" borderId="0" xfId="0" applyFont="1" applyAlignment="1">
      <alignment vertical="center"/>
    </xf>
    <xf numFmtId="0" fontId="12" fillId="0" borderId="0" xfId="0" applyFont="1" applyAlignment="1">
      <alignment horizontal="right" vertical="center"/>
    </xf>
    <xf numFmtId="0" fontId="12" fillId="0" borderId="30" xfId="0" applyFont="1" applyFill="1" applyBorder="1" applyAlignment="1">
      <alignment horizontal="center" vertical="center" wrapText="1"/>
    </xf>
    <xf numFmtId="184" fontId="12" fillId="0" borderId="30" xfId="0" applyNumberFormat="1" applyFont="1" applyFill="1" applyBorder="1" applyAlignment="1">
      <alignment horizontal="right" vertical="center"/>
    </xf>
    <xf numFmtId="0" fontId="12" fillId="0" borderId="0" xfId="0" applyFont="1" applyFill="1"/>
    <xf numFmtId="0" fontId="12" fillId="0" borderId="0" xfId="0" applyFont="1" applyAlignment="1">
      <alignment horizontal="left" vertical="center"/>
    </xf>
    <xf numFmtId="0" fontId="23" fillId="0" borderId="0" xfId="0" applyFont="1"/>
    <xf numFmtId="0" fontId="24" fillId="0" borderId="0" xfId="0" applyFont="1"/>
    <xf numFmtId="0" fontId="4" fillId="0" borderId="0" xfId="0" applyFont="1" applyAlignment="1">
      <alignment horizontal="left" vertical="center"/>
    </xf>
    <xf numFmtId="0" fontId="5" fillId="0" borderId="33" xfId="0" applyFont="1" applyBorder="1" applyAlignment="1">
      <alignment horizontal="center"/>
    </xf>
    <xf numFmtId="0" fontId="5" fillId="0" borderId="33" xfId="0" applyFont="1" applyBorder="1" applyAlignment="1">
      <alignment horizontal="left" vertical="center"/>
    </xf>
    <xf numFmtId="0" fontId="5" fillId="0" borderId="6" xfId="0" applyFont="1" applyBorder="1" applyAlignment="1">
      <alignment horizontal="center" vertical="center"/>
    </xf>
    <xf numFmtId="0" fontId="24" fillId="0" borderId="6" xfId="0" applyFont="1" applyBorder="1" applyAlignment="1">
      <alignment horizontal="center"/>
    </xf>
    <xf numFmtId="0" fontId="5" fillId="0" borderId="6" xfId="0" applyFont="1" applyBorder="1" applyAlignment="1">
      <alignment horizontal="center"/>
    </xf>
    <xf numFmtId="3" fontId="5" fillId="0" borderId="6" xfId="0" applyNumberFormat="1" applyFont="1" applyBorder="1" applyAlignment="1">
      <alignment horizontal="center"/>
    </xf>
    <xf numFmtId="0" fontId="24" fillId="0" borderId="36" xfId="0" applyFont="1" applyBorder="1"/>
    <xf numFmtId="0" fontId="5" fillId="0" borderId="35" xfId="0" applyFont="1" applyBorder="1" applyAlignment="1">
      <alignment horizontal="center"/>
    </xf>
    <xf numFmtId="0" fontId="5" fillId="5" borderId="6" xfId="0" applyFont="1" applyFill="1" applyBorder="1"/>
    <xf numFmtId="0" fontId="5" fillId="5" borderId="6" xfId="0" applyFont="1" applyFill="1" applyBorder="1" applyAlignment="1">
      <alignment horizontal="center"/>
    </xf>
    <xf numFmtId="3" fontId="5" fillId="5" borderId="6" xfId="0" applyNumberFormat="1" applyFont="1" applyFill="1" applyBorder="1" applyAlignment="1">
      <alignment horizontal="center"/>
    </xf>
    <xf numFmtId="0" fontId="12" fillId="5" borderId="6" xfId="0" applyFont="1" applyFill="1" applyBorder="1"/>
    <xf numFmtId="185" fontId="12" fillId="5" borderId="6" xfId="0" applyNumberFormat="1" applyFont="1" applyFill="1" applyBorder="1"/>
    <xf numFmtId="0" fontId="26" fillId="5" borderId="36" xfId="0" applyFont="1" applyFill="1" applyBorder="1" applyAlignment="1">
      <alignment wrapText="1"/>
    </xf>
    <xf numFmtId="0" fontId="5" fillId="0" borderId="6" xfId="0" applyFont="1" applyBorder="1"/>
    <xf numFmtId="190" fontId="27" fillId="0" borderId="6" xfId="0" applyNumberFormat="1" applyFont="1" applyBorder="1"/>
    <xf numFmtId="190" fontId="12" fillId="0" borderId="6" xfId="0" applyNumberFormat="1" applyFont="1" applyBorder="1"/>
    <xf numFmtId="187" fontId="12" fillId="0" borderId="6" xfId="1" applyNumberFormat="1" applyFont="1" applyBorder="1"/>
    <xf numFmtId="0" fontId="5" fillId="0" borderId="35" xfId="0" applyFont="1" applyBorder="1" applyAlignment="1">
      <alignment horizontal="left"/>
    </xf>
    <xf numFmtId="0" fontId="5" fillId="0" borderId="6" xfId="0" applyFont="1" applyBorder="1" applyAlignment="1">
      <alignment vertical="center"/>
    </xf>
    <xf numFmtId="0" fontId="0" fillId="0" borderId="35" xfId="0" applyBorder="1" applyAlignment="1">
      <alignment horizontal="center"/>
    </xf>
    <xf numFmtId="0" fontId="5" fillId="0" borderId="38" xfId="0" applyFont="1" applyBorder="1" applyAlignment="1">
      <alignment horizontal="center"/>
    </xf>
    <xf numFmtId="0" fontId="5" fillId="0" borderId="39" xfId="0" applyFont="1" applyBorder="1" applyAlignment="1">
      <alignment horizontal="center"/>
    </xf>
    <xf numFmtId="0" fontId="12" fillId="0" borderId="39" xfId="0" applyFont="1" applyBorder="1"/>
    <xf numFmtId="0" fontId="28" fillId="0" borderId="0" xfId="10" applyFont="1" applyFill="1" applyAlignment="1"/>
    <xf numFmtId="0" fontId="28" fillId="0" borderId="0" xfId="10" applyFont="1" applyFill="1" applyAlignment="1">
      <alignment horizontal="right"/>
    </xf>
    <xf numFmtId="0" fontId="28" fillId="0" borderId="0" xfId="10" applyFont="1" applyFill="1" applyAlignment="1">
      <alignment horizontal="left"/>
    </xf>
    <xf numFmtId="0" fontId="29" fillId="0" borderId="0" xfId="10" applyFont="1" applyFill="1" applyAlignment="1"/>
    <xf numFmtId="0" fontId="28" fillId="0" borderId="0" xfId="0" applyFont="1"/>
    <xf numFmtId="0" fontId="28" fillId="0" borderId="0" xfId="0" applyFont="1" applyAlignment="1">
      <alignment horizontal="center"/>
    </xf>
    <xf numFmtId="0" fontId="30" fillId="0" borderId="0" xfId="0" applyFont="1"/>
    <xf numFmtId="0" fontId="5" fillId="0" borderId="0" xfId="8" applyFont="1" applyFill="1" applyAlignment="1">
      <alignment vertical="center"/>
    </xf>
    <xf numFmtId="0" fontId="8" fillId="0" borderId="0" xfId="8" applyFont="1" applyFill="1" applyAlignment="1">
      <alignment horizontal="center" vertical="center"/>
    </xf>
    <xf numFmtId="0" fontId="20" fillId="0" borderId="0" xfId="0" applyFont="1"/>
    <xf numFmtId="0" fontId="12" fillId="0" borderId="0" xfId="0" applyFont="1" applyAlignment="1">
      <alignment horizontal="right"/>
    </xf>
    <xf numFmtId="0" fontId="5" fillId="0" borderId="41" xfId="8" applyFont="1" applyFill="1" applyBorder="1" applyAlignment="1">
      <alignment horizontal="center" vertical="center"/>
    </xf>
    <xf numFmtId="0" fontId="5" fillId="0" borderId="17" xfId="8" applyFont="1" applyFill="1" applyBorder="1" applyAlignment="1">
      <alignment horizontal="center" vertical="center"/>
    </xf>
    <xf numFmtId="0" fontId="5" fillId="0" borderId="18" xfId="8" applyFont="1" applyFill="1" applyBorder="1" applyAlignment="1">
      <alignment horizontal="center" vertical="center"/>
    </xf>
    <xf numFmtId="0" fontId="5" fillId="0" borderId="20" xfId="8" applyFont="1" applyFill="1" applyBorder="1" applyAlignment="1">
      <alignment vertical="center"/>
    </xf>
    <xf numFmtId="0" fontId="5" fillId="0" borderId="6" xfId="8" applyFont="1" applyFill="1" applyBorder="1" applyAlignment="1">
      <alignment vertical="center"/>
    </xf>
    <xf numFmtId="0" fontId="5" fillId="0" borderId="24" xfId="8" applyFont="1" applyFill="1" applyBorder="1" applyAlignment="1">
      <alignment vertical="center"/>
    </xf>
    <xf numFmtId="0" fontId="5" fillId="0" borderId="25" xfId="8" applyFont="1" applyFill="1" applyBorder="1" applyAlignment="1">
      <alignment vertical="center"/>
    </xf>
    <xf numFmtId="0" fontId="5" fillId="0" borderId="26" xfId="8" applyFont="1" applyFill="1" applyBorder="1" applyAlignment="1">
      <alignment vertical="center"/>
    </xf>
    <xf numFmtId="0" fontId="5" fillId="0" borderId="28" xfId="8" applyFont="1" applyFill="1" applyBorder="1" applyAlignment="1">
      <alignment vertical="center"/>
    </xf>
    <xf numFmtId="3" fontId="4" fillId="0" borderId="0" xfId="0" applyNumberFormat="1" applyFont="1" applyAlignment="1">
      <alignment vertical="top"/>
    </xf>
    <xf numFmtId="0" fontId="5" fillId="0" borderId="0" xfId="3" applyFont="1" applyFill="1" applyAlignment="1"/>
    <xf numFmtId="184" fontId="5" fillId="0" borderId="0" xfId="0" applyNumberFormat="1" applyFont="1"/>
    <xf numFmtId="0" fontId="5" fillId="0" borderId="6" xfId="3" applyFont="1" applyFill="1" applyBorder="1" applyAlignment="1">
      <alignment horizontal="center" vertical="center" wrapText="1"/>
    </xf>
    <xf numFmtId="0" fontId="5" fillId="0" borderId="0" xfId="3" applyFont="1" applyFill="1" applyAlignment="1">
      <alignment horizontal="center" vertical="center" wrapText="1"/>
    </xf>
    <xf numFmtId="0" fontId="5" fillId="0" borderId="20" xfId="3" applyFont="1" applyFill="1" applyBorder="1" applyAlignment="1">
      <alignment vertical="top"/>
    </xf>
    <xf numFmtId="0" fontId="5" fillId="0" borderId="6" xfId="3" applyFont="1" applyFill="1" applyBorder="1" applyAlignment="1">
      <alignment horizontal="left" vertical="top"/>
    </xf>
    <xf numFmtId="187" fontId="5" fillId="0" borderId="6" xfId="1" applyNumberFormat="1" applyFont="1" applyBorder="1" applyAlignment="1">
      <alignment vertical="top"/>
    </xf>
    <xf numFmtId="184" fontId="5" fillId="0" borderId="6" xfId="1" applyNumberFormat="1" applyFont="1" applyBorder="1" applyAlignment="1">
      <alignment horizontal="center" vertical="top"/>
    </xf>
    <xf numFmtId="187" fontId="5" fillId="2" borderId="22" xfId="1" applyNumberFormat="1" applyFont="1" applyFill="1" applyBorder="1" applyAlignment="1">
      <alignment vertical="top"/>
    </xf>
    <xf numFmtId="187" fontId="5" fillId="0" borderId="6" xfId="1" applyNumberFormat="1" applyFont="1" applyFill="1" applyBorder="1" applyAlignment="1">
      <alignment vertical="top"/>
    </xf>
    <xf numFmtId="187" fontId="5" fillId="0" borderId="8" xfId="1" applyNumberFormat="1" applyFont="1" applyFill="1" applyBorder="1" applyAlignment="1">
      <alignment vertical="top"/>
    </xf>
    <xf numFmtId="187" fontId="5" fillId="0" borderId="24" xfId="1" applyNumberFormat="1" applyFont="1" applyFill="1" applyBorder="1" applyAlignment="1">
      <alignment horizontal="center" vertical="top"/>
    </xf>
    <xf numFmtId="0" fontId="5" fillId="0" borderId="25" xfId="3" applyFont="1" applyFill="1" applyBorder="1" applyAlignment="1">
      <alignment vertical="top"/>
    </xf>
    <xf numFmtId="0" fontId="5" fillId="0" borderId="26" xfId="3" applyFont="1" applyFill="1" applyBorder="1" applyAlignment="1">
      <alignment horizontal="left" vertical="top"/>
    </xf>
    <xf numFmtId="187" fontId="5" fillId="0" borderId="26" xfId="1" applyNumberFormat="1" applyFont="1" applyBorder="1" applyAlignment="1">
      <alignment vertical="top"/>
    </xf>
    <xf numFmtId="184" fontId="5" fillId="0" borderId="26" xfId="1" applyNumberFormat="1" applyFont="1" applyBorder="1" applyAlignment="1">
      <alignment horizontal="center" vertical="top"/>
    </xf>
    <xf numFmtId="187" fontId="5" fillId="2" borderId="27" xfId="1" applyNumberFormat="1" applyFont="1" applyFill="1" applyBorder="1" applyAlignment="1">
      <alignment vertical="top"/>
    </xf>
    <xf numFmtId="187" fontId="5" fillId="0" borderId="26" xfId="1" applyNumberFormat="1" applyFont="1" applyFill="1" applyBorder="1" applyAlignment="1">
      <alignment vertical="top"/>
    </xf>
    <xf numFmtId="187" fontId="5" fillId="0" borderId="42" xfId="1" applyNumberFormat="1" applyFont="1" applyFill="1" applyBorder="1" applyAlignment="1">
      <alignment vertical="top"/>
    </xf>
    <xf numFmtId="187" fontId="5" fillId="0" borderId="28" xfId="1" applyNumberFormat="1" applyFont="1" applyFill="1" applyBorder="1" applyAlignment="1">
      <alignment horizontal="center" vertical="top"/>
    </xf>
    <xf numFmtId="0" fontId="5" fillId="0" borderId="0" xfId="3" applyFont="1" applyFill="1" applyAlignment="1">
      <alignment horizontal="center" vertical="center"/>
    </xf>
    <xf numFmtId="187" fontId="5" fillId="0" borderId="0" xfId="1" applyNumberFormat="1" applyFont="1"/>
    <xf numFmtId="187" fontId="5" fillId="0" borderId="0" xfId="1" applyNumberFormat="1" applyFont="1" applyAlignment="1">
      <alignment horizontal="center"/>
    </xf>
    <xf numFmtId="187" fontId="5" fillId="0" borderId="0" xfId="1" applyNumberFormat="1" applyFont="1" applyFill="1"/>
    <xf numFmtId="0" fontId="23" fillId="0" borderId="0" xfId="3" applyFont="1" applyFill="1" applyAlignment="1">
      <alignment horizontal="center" vertical="center"/>
    </xf>
    <xf numFmtId="0" fontId="23" fillId="0" borderId="0" xfId="3" applyFont="1" applyFill="1" applyAlignment="1">
      <alignment vertical="center"/>
    </xf>
    <xf numFmtId="178" fontId="5" fillId="0" borderId="6" xfId="3" applyNumberFormat="1" applyFont="1" applyFill="1" applyBorder="1" applyAlignment="1">
      <alignment horizontal="center" vertical="center"/>
    </xf>
    <xf numFmtId="0" fontId="5" fillId="0" borderId="6" xfId="3" applyFont="1" applyFill="1" applyBorder="1" applyAlignment="1">
      <alignment horizontal="center" vertical="center"/>
    </xf>
    <xf numFmtId="0" fontId="5" fillId="0" borderId="6" xfId="3" applyFont="1" applyFill="1" applyBorder="1" applyAlignment="1">
      <alignment vertical="center"/>
    </xf>
    <xf numFmtId="0" fontId="5" fillId="0" borderId="0" xfId="3" applyFont="1" applyFill="1" applyAlignment="1">
      <alignment vertical="center"/>
    </xf>
    <xf numFmtId="178" fontId="5" fillId="0" borderId="6" xfId="3" applyNumberFormat="1" applyFont="1" applyFill="1" applyBorder="1" applyAlignment="1">
      <alignment vertical="center"/>
    </xf>
    <xf numFmtId="178" fontId="5" fillId="0" borderId="6" xfId="1" applyNumberFormat="1" applyFont="1" applyBorder="1" applyAlignment="1">
      <alignment vertical="center"/>
    </xf>
    <xf numFmtId="178" fontId="5" fillId="0" borderId="6" xfId="1" applyNumberFormat="1" applyFont="1" applyFill="1" applyBorder="1" applyAlignment="1">
      <alignment vertical="center"/>
    </xf>
    <xf numFmtId="184" fontId="5" fillId="0" borderId="6" xfId="1" applyNumberFormat="1" applyFont="1" applyFill="1" applyBorder="1" applyAlignment="1">
      <alignment vertical="center"/>
    </xf>
    <xf numFmtId="184" fontId="5" fillId="0" borderId="0" xfId="1" applyNumberFormat="1" applyFont="1" applyFill="1" applyAlignment="1">
      <alignment vertical="center"/>
    </xf>
    <xf numFmtId="178" fontId="5" fillId="0" borderId="0" xfId="3" applyNumberFormat="1" applyFont="1" applyFill="1" applyAlignment="1">
      <alignment vertical="center"/>
    </xf>
    <xf numFmtId="184" fontId="5" fillId="0" borderId="6" xfId="1" applyNumberFormat="1" applyFont="1" applyFill="1" applyBorder="1"/>
    <xf numFmtId="184" fontId="5" fillId="0" borderId="0" xfId="1" applyNumberFormat="1" applyFont="1" applyFill="1"/>
    <xf numFmtId="0" fontId="5" fillId="0" borderId="0" xfId="1" applyNumberFormat="1" applyFont="1" applyAlignment="1">
      <alignment horizontal="center" vertical="center"/>
    </xf>
    <xf numFmtId="178" fontId="5" fillId="0" borderId="0" xfId="3" applyNumberFormat="1" applyFont="1" applyFill="1" applyAlignment="1">
      <alignment horizontal="center" vertical="center"/>
    </xf>
    <xf numFmtId="0" fontId="5" fillId="0" borderId="0" xfId="10" applyFont="1" applyFill="1" applyAlignment="1"/>
    <xf numFmtId="0" fontId="5" fillId="0" borderId="0" xfId="10" applyFont="1" applyFill="1" applyAlignment="1">
      <alignment horizontal="right"/>
    </xf>
    <xf numFmtId="0" fontId="5" fillId="0" borderId="0" xfId="3" applyFont="1" applyFill="1" applyAlignment="1">
      <alignment horizontal="left"/>
    </xf>
    <xf numFmtId="0" fontId="12" fillId="0" borderId="0" xfId="9" applyFont="1" applyFill="1" applyAlignment="1">
      <alignment vertical="center"/>
    </xf>
    <xf numFmtId="184" fontId="5" fillId="0" borderId="0" xfId="9" applyNumberFormat="1" applyFont="1" applyFill="1" applyAlignment="1">
      <alignment vertical="center"/>
    </xf>
    <xf numFmtId="184" fontId="5" fillId="0" borderId="0" xfId="9" applyNumberFormat="1" applyFont="1" applyFill="1" applyAlignment="1">
      <alignment horizontal="right"/>
    </xf>
    <xf numFmtId="184" fontId="5" fillId="0" borderId="6" xfId="9" applyNumberFormat="1" applyFont="1" applyFill="1" applyBorder="1" applyAlignment="1">
      <alignment horizontal="center" vertical="center" wrapText="1"/>
    </xf>
    <xf numFmtId="184" fontId="5" fillId="0" borderId="6" xfId="9" applyNumberFormat="1" applyFont="1" applyFill="1" applyBorder="1" applyAlignment="1">
      <alignment vertical="center"/>
    </xf>
    <xf numFmtId="184" fontId="5" fillId="0" borderId="6" xfId="9" applyNumberFormat="1" applyFont="1" applyFill="1" applyBorder="1" applyAlignment="1">
      <alignment horizontal="center"/>
    </xf>
    <xf numFmtId="184" fontId="5" fillId="0" borderId="10" xfId="9" applyNumberFormat="1" applyFont="1" applyFill="1" applyBorder="1" applyAlignment="1">
      <alignment vertical="top"/>
    </xf>
    <xf numFmtId="184" fontId="5" fillId="0" borderId="10" xfId="9" applyNumberFormat="1" applyFont="1" applyFill="1" applyBorder="1" applyAlignment="1">
      <alignment horizontal="center" vertical="top"/>
    </xf>
    <xf numFmtId="0" fontId="5" fillId="0" borderId="10" xfId="3" applyFont="1" applyFill="1" applyBorder="1" applyAlignment="1"/>
    <xf numFmtId="184" fontId="5" fillId="0" borderId="6" xfId="9" applyNumberFormat="1" applyFont="1" applyFill="1" applyBorder="1" applyAlignment="1">
      <alignment vertical="top"/>
    </xf>
    <xf numFmtId="0" fontId="5" fillId="0" borderId="6" xfId="3" applyFont="1" applyFill="1" applyBorder="1" applyAlignment="1"/>
    <xf numFmtId="184" fontId="5" fillId="0" borderId="44" xfId="9" applyNumberFormat="1" applyFont="1" applyFill="1" applyBorder="1" applyAlignment="1">
      <alignment vertical="center"/>
    </xf>
    <xf numFmtId="184" fontId="5" fillId="0" borderId="44" xfId="9" applyNumberFormat="1" applyFont="1" applyFill="1" applyBorder="1" applyAlignment="1">
      <alignment vertical="top"/>
    </xf>
    <xf numFmtId="184" fontId="5" fillId="0" borderId="44" xfId="9" applyNumberFormat="1" applyFont="1" applyFill="1" applyBorder="1" applyAlignment="1">
      <alignment horizontal="center"/>
    </xf>
    <xf numFmtId="0" fontId="5" fillId="0" borderId="44" xfId="3" applyFont="1" applyFill="1" applyBorder="1" applyAlignment="1"/>
    <xf numFmtId="184" fontId="5" fillId="0" borderId="6" xfId="9" applyNumberFormat="1" applyFont="1" applyFill="1" applyBorder="1" applyAlignment="1">
      <alignment horizontal="center" vertical="top"/>
    </xf>
    <xf numFmtId="184" fontId="5" fillId="0" borderId="6" xfId="9" applyNumberFormat="1" applyFont="1" applyFill="1" applyBorder="1" applyAlignment="1"/>
    <xf numFmtId="0" fontId="28" fillId="0" borderId="0" xfId="10" applyFont="1" applyFill="1" applyAlignment="1">
      <alignment vertical="center"/>
    </xf>
    <xf numFmtId="184" fontId="28" fillId="0" borderId="0" xfId="9" applyNumberFormat="1" applyFont="1" applyFill="1" applyAlignment="1">
      <alignment vertical="center"/>
    </xf>
    <xf numFmtId="3" fontId="12" fillId="0" borderId="0" xfId="0" applyNumberFormat="1" applyFont="1" applyAlignment="1"/>
    <xf numFmtId="3" fontId="12" fillId="0" borderId="0" xfId="0" applyNumberFormat="1" applyFont="1" applyAlignment="1">
      <alignment horizontal="left" vertical="top"/>
    </xf>
    <xf numFmtId="0" fontId="12" fillId="0" borderId="0" xfId="0" applyFont="1" applyAlignment="1">
      <alignment horizontal="left"/>
    </xf>
    <xf numFmtId="3" fontId="20" fillId="0" borderId="0" xfId="0" applyNumberFormat="1" applyFont="1" applyAlignment="1"/>
    <xf numFmtId="3" fontId="12" fillId="0" borderId="0" xfId="0" applyNumberFormat="1" applyFont="1"/>
    <xf numFmtId="3" fontId="0" fillId="0" borderId="0" xfId="0" applyNumberFormat="1" applyAlignment="1">
      <alignment horizontal="right"/>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left" vertical="center"/>
    </xf>
    <xf numFmtId="3" fontId="5" fillId="0" borderId="48" xfId="0" applyNumberFormat="1" applyFont="1" applyBorder="1" applyAlignment="1">
      <alignment horizontal="right" vertical="center"/>
    </xf>
    <xf numFmtId="0" fontId="5" fillId="0" borderId="46" xfId="0" applyFont="1" applyBorder="1" applyAlignment="1">
      <alignment vertical="top" wrapText="1"/>
    </xf>
    <xf numFmtId="0" fontId="5" fillId="0" borderId="49" xfId="0" applyFont="1" applyBorder="1" applyAlignment="1">
      <alignment vertical="top" wrapText="1"/>
    </xf>
    <xf numFmtId="0" fontId="5" fillId="0" borderId="50" xfId="0" applyFont="1" applyBorder="1" applyAlignment="1">
      <alignment horizontal="center" vertical="center"/>
    </xf>
    <xf numFmtId="0" fontId="5" fillId="0" borderId="51" xfId="0" applyFont="1" applyBorder="1" applyAlignment="1">
      <alignment horizontal="left" vertical="center"/>
    </xf>
    <xf numFmtId="3" fontId="5" fillId="0" borderId="50" xfId="0" applyNumberFormat="1" applyFont="1" applyBorder="1" applyAlignment="1">
      <alignment horizontal="right" vertical="center"/>
    </xf>
    <xf numFmtId="0" fontId="5" fillId="0" borderId="50" xfId="0" applyFont="1" applyBorder="1" applyAlignment="1">
      <alignment vertical="top" wrapText="1"/>
    </xf>
    <xf numFmtId="0" fontId="5" fillId="0" borderId="52" xfId="0" applyFont="1" applyBorder="1" applyAlignment="1">
      <alignment horizontal="center" vertical="center"/>
    </xf>
    <xf numFmtId="0" fontId="5" fillId="0" borderId="43" xfId="0" applyFont="1" applyBorder="1" applyAlignment="1">
      <alignment horizontal="center" vertical="center"/>
    </xf>
    <xf numFmtId="0" fontId="5" fillId="0" borderId="53" xfId="0" applyFont="1" applyBorder="1" applyAlignment="1">
      <alignment vertical="center"/>
    </xf>
    <xf numFmtId="3" fontId="5" fillId="0" borderId="53" xfId="0" applyNumberFormat="1" applyFont="1" applyBorder="1" applyAlignment="1">
      <alignment vertical="center"/>
    </xf>
    <xf numFmtId="0" fontId="5" fillId="0" borderId="53" xfId="0" applyFont="1" applyBorder="1" applyAlignment="1">
      <alignment horizontal="center" vertical="center"/>
    </xf>
    <xf numFmtId="0" fontId="5" fillId="0" borderId="52" xfId="0" applyFont="1" applyBorder="1" applyAlignment="1">
      <alignment wrapText="1"/>
    </xf>
    <xf numFmtId="0" fontId="5" fillId="0" borderId="54" xfId="0" applyFont="1" applyBorder="1"/>
    <xf numFmtId="0" fontId="5" fillId="0" borderId="55" xfId="0" applyFont="1" applyBorder="1" applyAlignment="1">
      <alignment horizontal="center" vertical="center"/>
    </xf>
    <xf numFmtId="0" fontId="5" fillId="0" borderId="56" xfId="0" applyFont="1" applyBorder="1" applyAlignment="1">
      <alignment vertical="center" wrapText="1"/>
    </xf>
    <xf numFmtId="184" fontId="5" fillId="0" borderId="56" xfId="0" applyNumberFormat="1" applyFont="1" applyBorder="1" applyAlignment="1">
      <alignment vertical="center" wrapText="1"/>
    </xf>
    <xf numFmtId="0" fontId="5" fillId="0" borderId="56" xfId="0" applyFont="1" applyBorder="1" applyAlignment="1">
      <alignment horizontal="center" vertical="center"/>
    </xf>
    <xf numFmtId="0" fontId="5" fillId="0" borderId="51" xfId="0" applyFont="1" applyBorder="1"/>
    <xf numFmtId="0" fontId="5" fillId="0" borderId="50" xfId="0" applyFont="1" applyBorder="1" applyAlignment="1">
      <alignment wrapText="1"/>
    </xf>
    <xf numFmtId="0" fontId="5" fillId="0" borderId="56" xfId="0" applyFont="1" applyBorder="1" applyAlignment="1">
      <alignment vertical="center"/>
    </xf>
    <xf numFmtId="184" fontId="5" fillId="0" borderId="56" xfId="0" applyNumberFormat="1" applyFont="1" applyBorder="1" applyAlignment="1">
      <alignment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5" fillId="0" borderId="57" xfId="0" applyFont="1" applyBorder="1" applyAlignment="1">
      <alignment vertical="center"/>
    </xf>
    <xf numFmtId="184" fontId="5" fillId="0" borderId="57" xfId="0" applyNumberFormat="1" applyFont="1" applyBorder="1" applyAlignment="1">
      <alignment vertical="center"/>
    </xf>
    <xf numFmtId="0" fontId="5" fillId="0" borderId="57" xfId="0" applyFont="1" applyBorder="1" applyAlignment="1">
      <alignment horizontal="center" vertical="center"/>
    </xf>
    <xf numFmtId="0" fontId="5" fillId="0" borderId="48" xfId="0" applyFont="1" applyBorder="1" applyAlignment="1">
      <alignment wrapText="1"/>
    </xf>
    <xf numFmtId="0" fontId="5" fillId="0" borderId="49" xfId="0" applyFont="1" applyBorder="1"/>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3" fontId="12" fillId="0" borderId="60" xfId="0" applyNumberFormat="1" applyFont="1" applyBorder="1" applyAlignment="1">
      <alignment vertical="center"/>
    </xf>
    <xf numFmtId="0" fontId="12" fillId="0" borderId="60" xfId="0" applyFont="1" applyBorder="1" applyAlignment="1">
      <alignment vertical="center"/>
    </xf>
    <xf numFmtId="0" fontId="12" fillId="0" borderId="58" xfId="0" applyFont="1" applyBorder="1" applyAlignment="1">
      <alignment vertical="center"/>
    </xf>
    <xf numFmtId="0" fontId="12" fillId="0" borderId="61" xfId="0" applyFont="1" applyBorder="1" applyAlignment="1">
      <alignment vertical="center"/>
    </xf>
    <xf numFmtId="0" fontId="5" fillId="0" borderId="0" xfId="10" applyFont="1" applyFill="1" applyAlignment="1">
      <alignment vertical="center"/>
    </xf>
    <xf numFmtId="0" fontId="5" fillId="0" borderId="0" xfId="10" applyFont="1" applyFill="1" applyAlignment="1">
      <alignment horizontal="right" vertical="center"/>
    </xf>
    <xf numFmtId="0" fontId="28" fillId="0" borderId="0" xfId="10" applyFont="1" applyFill="1" applyAlignment="1">
      <alignment horizontal="right" vertical="center"/>
    </xf>
    <xf numFmtId="0" fontId="29" fillId="0" borderId="0" xfId="10" applyFont="1" applyFill="1" applyAlignment="1">
      <alignment vertical="center"/>
    </xf>
    <xf numFmtId="0" fontId="12" fillId="0" borderId="0" xfId="0" applyFont="1" applyAlignment="1">
      <alignment horizontal="center"/>
    </xf>
    <xf numFmtId="0" fontId="19" fillId="0" borderId="0" xfId="0" applyFont="1" applyAlignment="1">
      <alignment horizontal="center"/>
    </xf>
    <xf numFmtId="0" fontId="9" fillId="0" borderId="0" xfId="0" applyFont="1" applyAlignment="1"/>
    <xf numFmtId="0" fontId="9" fillId="0" borderId="0" xfId="0" applyFont="1"/>
    <xf numFmtId="0" fontId="5" fillId="0" borderId="0" xfId="0" applyFont="1" applyAlignment="1">
      <alignment vertical="top"/>
    </xf>
    <xf numFmtId="0" fontId="5" fillId="0" borderId="62" xfId="0" applyFont="1" applyBorder="1" applyAlignment="1">
      <alignment horizontal="left"/>
    </xf>
    <xf numFmtId="0" fontId="5" fillId="0" borderId="63" xfId="0" applyFont="1" applyBorder="1" applyAlignment="1">
      <alignment horizontal="left" vertical="center"/>
    </xf>
    <xf numFmtId="0" fontId="5" fillId="0" borderId="64" xfId="0" applyFont="1" applyBorder="1" applyAlignment="1">
      <alignment horizontal="left" vertical="center"/>
    </xf>
    <xf numFmtId="0" fontId="5" fillId="0" borderId="64" xfId="0" applyFont="1" applyBorder="1" applyAlignment="1">
      <alignment horizontal="left"/>
    </xf>
    <xf numFmtId="0" fontId="5" fillId="0" borderId="66" xfId="0" applyFont="1" applyBorder="1" applyAlignment="1">
      <alignment horizontal="left"/>
    </xf>
    <xf numFmtId="0" fontId="5" fillId="0" borderId="67" xfId="0" applyFont="1" applyBorder="1" applyAlignment="1">
      <alignment horizontal="left"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left"/>
    </xf>
    <xf numFmtId="0" fontId="5" fillId="0" borderId="68" xfId="0" applyFont="1" applyBorder="1" applyAlignment="1">
      <alignment horizontal="center"/>
    </xf>
    <xf numFmtId="0" fontId="5" fillId="0" borderId="71" xfId="0" applyFont="1" applyBorder="1" applyAlignment="1">
      <alignment horizontal="left"/>
    </xf>
    <xf numFmtId="192" fontId="5" fillId="0" borderId="72" xfId="0" applyNumberFormat="1" applyFont="1" applyFill="1" applyBorder="1"/>
    <xf numFmtId="0" fontId="5" fillId="0" borderId="72" xfId="0" applyFont="1" applyBorder="1"/>
    <xf numFmtId="0" fontId="5" fillId="0" borderId="72" xfId="0" applyFont="1" applyBorder="1" applyAlignment="1">
      <alignment horizontal="center"/>
    </xf>
    <xf numFmtId="193" fontId="5" fillId="0" borderId="72" xfId="0" applyNumberFormat="1" applyFont="1" applyFill="1" applyBorder="1"/>
    <xf numFmtId="193" fontId="5" fillId="0" borderId="72" xfId="0" applyNumberFormat="1" applyFont="1" applyFill="1" applyBorder="1" applyAlignment="1">
      <alignment horizontal="center"/>
    </xf>
    <xf numFmtId="193" fontId="5" fillId="0" borderId="45" xfId="0" applyNumberFormat="1" applyFont="1" applyBorder="1"/>
    <xf numFmtId="0" fontId="5" fillId="0" borderId="73" xfId="0" applyFont="1" applyBorder="1" applyAlignment="1">
      <alignment horizontal="left"/>
    </xf>
    <xf numFmtId="192" fontId="5" fillId="0" borderId="56" xfId="0" applyNumberFormat="1" applyFont="1" applyFill="1" applyBorder="1"/>
    <xf numFmtId="0" fontId="5" fillId="0" borderId="56" xfId="0" applyFont="1" applyBorder="1"/>
    <xf numFmtId="0" fontId="5" fillId="0" borderId="56" xfId="0" applyFont="1" applyBorder="1" applyAlignment="1">
      <alignment horizontal="center"/>
    </xf>
    <xf numFmtId="193" fontId="5" fillId="0" borderId="56" xfId="0" applyNumberFormat="1" applyFont="1" applyFill="1" applyBorder="1"/>
    <xf numFmtId="193" fontId="5" fillId="0" borderId="56" xfId="0" applyNumberFormat="1" applyFont="1" applyFill="1" applyBorder="1" applyAlignment="1">
      <alignment horizontal="center"/>
    </xf>
    <xf numFmtId="193" fontId="5" fillId="0" borderId="50" xfId="0" applyNumberFormat="1" applyFont="1" applyBorder="1"/>
    <xf numFmtId="0" fontId="5" fillId="0" borderId="74" xfId="0" applyFont="1" applyBorder="1" applyAlignment="1">
      <alignment horizontal="left"/>
    </xf>
    <xf numFmtId="192" fontId="5" fillId="0" borderId="48" xfId="0" applyNumberFormat="1" applyFont="1" applyFill="1" applyBorder="1"/>
    <xf numFmtId="0" fontId="5" fillId="0" borderId="48" xfId="0" applyFont="1" applyBorder="1"/>
    <xf numFmtId="0" fontId="5" fillId="0" borderId="48" xfId="0" applyFont="1" applyBorder="1" applyAlignment="1">
      <alignment horizontal="center"/>
    </xf>
    <xf numFmtId="193" fontId="5" fillId="0" borderId="48" xfId="0" applyNumberFormat="1" applyFont="1" applyBorder="1"/>
    <xf numFmtId="193" fontId="5" fillId="0" borderId="48" xfId="0" applyNumberFormat="1" applyFont="1" applyBorder="1" applyAlignment="1">
      <alignment horizontal="center"/>
    </xf>
    <xf numFmtId="193" fontId="5" fillId="0" borderId="50" xfId="0" applyNumberFormat="1" applyFont="1" applyFill="1" applyBorder="1"/>
    <xf numFmtId="0" fontId="5" fillId="0" borderId="75" xfId="0" applyFont="1" applyBorder="1" applyAlignment="1"/>
    <xf numFmtId="192" fontId="5" fillId="0" borderId="76" xfId="0" applyNumberFormat="1" applyFont="1" applyBorder="1" applyAlignment="1">
      <alignment horizontal="center"/>
    </xf>
    <xf numFmtId="0" fontId="5" fillId="0" borderId="76" xfId="0" applyFont="1" applyBorder="1" applyAlignment="1">
      <alignment horizontal="center"/>
    </xf>
    <xf numFmtId="193" fontId="5" fillId="0" borderId="76" xfId="0" applyNumberFormat="1" applyFont="1" applyBorder="1" applyAlignment="1">
      <alignment horizontal="center"/>
    </xf>
    <xf numFmtId="193" fontId="5" fillId="0" borderId="77" xfId="0" applyNumberFormat="1" applyFont="1" applyBorder="1" applyAlignment="1">
      <alignment horizontal="center"/>
    </xf>
    <xf numFmtId="0" fontId="8" fillId="0" borderId="0" xfId="0" applyFont="1" applyAlignment="1"/>
    <xf numFmtId="0" fontId="2" fillId="0" borderId="0" xfId="10" applyFont="1" applyFill="1" applyAlignment="1"/>
    <xf numFmtId="0" fontId="4" fillId="0" borderId="31" xfId="0" applyFont="1" applyFill="1" applyBorder="1" applyAlignment="1">
      <alignment horizontal="right"/>
    </xf>
    <xf numFmtId="0" fontId="12" fillId="0" borderId="62" xfId="0" applyFont="1" applyBorder="1"/>
    <xf numFmtId="0" fontId="12" fillId="0" borderId="78" xfId="0" applyFont="1" applyBorder="1"/>
    <xf numFmtId="0" fontId="12" fillId="0" borderId="83" xfId="0" applyFont="1" applyBorder="1" applyAlignment="1">
      <alignment horizontal="center"/>
    </xf>
    <xf numFmtId="0" fontId="12" fillId="0" borderId="70" xfId="0" applyFont="1" applyBorder="1"/>
    <xf numFmtId="0" fontId="12" fillId="0" borderId="68" xfId="0" applyFont="1" applyBorder="1" applyAlignment="1">
      <alignment horizontal="center"/>
    </xf>
    <xf numFmtId="0" fontId="12" fillId="0" borderId="84" xfId="0" applyFont="1" applyBorder="1"/>
    <xf numFmtId="0" fontId="12" fillId="0" borderId="53" xfId="0" applyFont="1" applyBorder="1" applyAlignment="1">
      <alignment horizontal="center"/>
    </xf>
    <xf numFmtId="0" fontId="12" fillId="0" borderId="85" xfId="0" applyFont="1" applyBorder="1" applyAlignment="1">
      <alignment horizontal="center"/>
    </xf>
    <xf numFmtId="0" fontId="12" fillId="0" borderId="86" xfId="0" applyFont="1" applyBorder="1" applyAlignment="1">
      <alignment horizontal="center"/>
    </xf>
    <xf numFmtId="0" fontId="12" fillId="0" borderId="87" xfId="0" applyFont="1" applyBorder="1"/>
    <xf numFmtId="0" fontId="12" fillId="7" borderId="88" xfId="0" applyFont="1" applyFill="1" applyBorder="1"/>
    <xf numFmtId="0" fontId="12" fillId="7" borderId="87" xfId="0" applyFont="1" applyFill="1" applyBorder="1"/>
    <xf numFmtId="0" fontId="12" fillId="0" borderId="43" xfId="0" applyFont="1" applyBorder="1" applyAlignment="1">
      <alignment horizontal="center"/>
    </xf>
    <xf numFmtId="0" fontId="12" fillId="0" borderId="50" xfId="0" applyFont="1" applyBorder="1"/>
    <xf numFmtId="0" fontId="12" fillId="0" borderId="67" xfId="0" applyFont="1" applyBorder="1"/>
    <xf numFmtId="0" fontId="12" fillId="0" borderId="89" xfId="0" applyFont="1" applyBorder="1" applyAlignment="1">
      <alignment horizontal="center"/>
    </xf>
    <xf numFmtId="0" fontId="19" fillId="0" borderId="50" xfId="0" applyFont="1" applyBorder="1"/>
    <xf numFmtId="0" fontId="12" fillId="2" borderId="90" xfId="0" applyFont="1" applyFill="1" applyBorder="1"/>
    <xf numFmtId="0" fontId="12" fillId="2" borderId="56" xfId="0" applyFont="1" applyFill="1" applyBorder="1" applyAlignment="1">
      <alignment horizontal="center"/>
    </xf>
    <xf numFmtId="0" fontId="12" fillId="2" borderId="91" xfId="0" applyFont="1" applyFill="1" applyBorder="1" applyAlignment="1">
      <alignment horizontal="center"/>
    </xf>
    <xf numFmtId="0" fontId="12" fillId="2" borderId="92" xfId="0" applyFont="1" applyFill="1" applyBorder="1" applyAlignment="1">
      <alignment horizontal="center"/>
    </xf>
    <xf numFmtId="0" fontId="19" fillId="0" borderId="93" xfId="0" applyFont="1" applyBorder="1"/>
    <xf numFmtId="0" fontId="12" fillId="0" borderId="90" xfId="0" applyFont="1" applyBorder="1"/>
    <xf numFmtId="0" fontId="12" fillId="0" borderId="56" xfId="0" applyFont="1" applyBorder="1" applyAlignment="1">
      <alignment horizontal="center"/>
    </xf>
    <xf numFmtId="0" fontId="12" fillId="0" borderId="91" xfId="0" applyFont="1" applyBorder="1" applyAlignment="1">
      <alignment horizontal="center"/>
    </xf>
    <xf numFmtId="0" fontId="12" fillId="0" borderId="92" xfId="0" applyFont="1" applyBorder="1" applyAlignment="1">
      <alignment horizontal="center"/>
    </xf>
    <xf numFmtId="0" fontId="12" fillId="0" borderId="94" xfId="0" applyFont="1" applyBorder="1" applyAlignment="1">
      <alignment horizontal="center"/>
    </xf>
    <xf numFmtId="0" fontId="12" fillId="2" borderId="55" xfId="0" applyFont="1" applyFill="1" applyBorder="1" applyAlignment="1">
      <alignment horizontal="center"/>
    </xf>
    <xf numFmtId="0" fontId="12" fillId="2" borderId="84" xfId="0" applyFont="1" applyFill="1" applyBorder="1"/>
    <xf numFmtId="0" fontId="12" fillId="2" borderId="53" xfId="0" applyFont="1" applyFill="1" applyBorder="1" applyAlignment="1">
      <alignment horizontal="center"/>
    </xf>
    <xf numFmtId="0" fontId="12" fillId="2" borderId="85" xfId="0" applyFont="1" applyFill="1" applyBorder="1" applyAlignment="1">
      <alignment horizontal="center"/>
    </xf>
    <xf numFmtId="0" fontId="12" fillId="2" borderId="86" xfId="0" applyFont="1" applyFill="1" applyBorder="1" applyAlignment="1">
      <alignment horizontal="center"/>
    </xf>
    <xf numFmtId="0" fontId="12" fillId="8" borderId="53" xfId="0" applyFont="1" applyFill="1" applyBorder="1" applyAlignment="1">
      <alignment horizontal="center"/>
    </xf>
    <xf numFmtId="0" fontId="19" fillId="0" borderId="87" xfId="0" applyFont="1" applyBorder="1"/>
    <xf numFmtId="0" fontId="12" fillId="0" borderId="84" xfId="0" applyFont="1" applyBorder="1" applyAlignment="1"/>
    <xf numFmtId="0" fontId="12" fillId="0" borderId="73" xfId="0" applyFont="1" applyBorder="1"/>
    <xf numFmtId="0" fontId="12" fillId="0" borderId="8" xfId="0" applyFont="1" applyBorder="1" applyAlignment="1">
      <alignment horizontal="center"/>
    </xf>
    <xf numFmtId="0" fontId="19" fillId="0" borderId="88" xfId="0" applyFont="1" applyBorder="1"/>
    <xf numFmtId="0" fontId="12" fillId="2" borderId="73" xfId="0" applyFont="1" applyFill="1" applyBorder="1" applyAlignment="1">
      <alignment horizontal="center"/>
    </xf>
    <xf numFmtId="0" fontId="12" fillId="2" borderId="8" xfId="0" applyFont="1" applyFill="1" applyBorder="1" applyAlignment="1">
      <alignment horizontal="center"/>
    </xf>
    <xf numFmtId="0" fontId="12" fillId="0" borderId="74" xfId="0" applyFont="1" applyBorder="1" applyAlignment="1">
      <alignment horizontal="left"/>
    </xf>
    <xf numFmtId="0" fontId="12" fillId="0" borderId="57" xfId="0" applyFont="1" applyBorder="1" applyAlignment="1">
      <alignment horizontal="center"/>
    </xf>
    <xf numFmtId="0" fontId="12" fillId="0" borderId="95" xfId="0" applyFont="1" applyBorder="1" applyAlignment="1">
      <alignment horizontal="center"/>
    </xf>
    <xf numFmtId="0" fontId="12" fillId="0" borderId="9" xfId="0" applyFont="1" applyBorder="1" applyAlignment="1">
      <alignment horizontal="center"/>
    </xf>
    <xf numFmtId="0" fontId="19" fillId="0" borderId="96" xfId="0" applyFont="1" applyBorder="1"/>
    <xf numFmtId="0" fontId="12" fillId="2" borderId="57" xfId="0" applyFont="1" applyFill="1" applyBorder="1" applyAlignment="1">
      <alignment horizontal="center"/>
    </xf>
    <xf numFmtId="0" fontId="12" fillId="2" borderId="95" xfId="0" applyFont="1" applyFill="1" applyBorder="1" applyAlignment="1">
      <alignment horizontal="center"/>
    </xf>
    <xf numFmtId="0" fontId="12" fillId="2" borderId="9" xfId="0" applyFont="1" applyFill="1" applyBorder="1" applyAlignment="1">
      <alignment horizontal="center"/>
    </xf>
    <xf numFmtId="0" fontId="12" fillId="9" borderId="75" xfId="0" applyFont="1" applyFill="1" applyBorder="1" applyAlignment="1">
      <alignment horizontal="center"/>
    </xf>
    <xf numFmtId="0" fontId="12" fillId="9" borderId="76" xfId="0" applyFont="1" applyFill="1" applyBorder="1" applyAlignment="1">
      <alignment horizontal="center"/>
    </xf>
    <xf numFmtId="0" fontId="12" fillId="0" borderId="97" xfId="0" applyFont="1" applyBorder="1"/>
    <xf numFmtId="0" fontId="12" fillId="9" borderId="98" xfId="0" applyFont="1" applyFill="1" applyBorder="1" applyAlignment="1">
      <alignment horizontal="center" vertical="center"/>
    </xf>
    <xf numFmtId="0" fontId="12" fillId="9" borderId="99" xfId="0" applyFont="1" applyFill="1" applyBorder="1" applyAlignment="1">
      <alignment horizontal="center" vertical="center"/>
    </xf>
    <xf numFmtId="0" fontId="12" fillId="9" borderId="100" xfId="0" applyFont="1" applyFill="1" applyBorder="1" applyAlignment="1">
      <alignment horizontal="center" vertical="center"/>
    </xf>
    <xf numFmtId="0" fontId="12" fillId="9" borderId="101" xfId="0" applyFont="1" applyFill="1" applyBorder="1" applyAlignment="1">
      <alignment horizontal="center" vertical="center"/>
    </xf>
    <xf numFmtId="0" fontId="12" fillId="0" borderId="102" xfId="0" applyFont="1" applyBorder="1" applyAlignment="1">
      <alignment vertical="center"/>
    </xf>
    <xf numFmtId="0" fontId="12" fillId="0" borderId="0" xfId="0" applyFont="1" applyFill="1" applyAlignment="1">
      <alignment horizontal="center"/>
    </xf>
    <xf numFmtId="0" fontId="12" fillId="0" borderId="0" xfId="10" applyFont="1" applyFill="1" applyAlignment="1"/>
    <xf numFmtId="0" fontId="13" fillId="0" borderId="0" xfId="10" applyFont="1" applyFill="1" applyAlignment="1"/>
    <xf numFmtId="0" fontId="19" fillId="0" borderId="0" xfId="10" applyFont="1" applyFill="1" applyAlignment="1"/>
    <xf numFmtId="183" fontId="12" fillId="0" borderId="0" xfId="15" applyNumberFormat="1" applyFont="1"/>
    <xf numFmtId="183" fontId="2" fillId="0" borderId="0" xfId="15" applyNumberFormat="1" applyFont="1"/>
    <xf numFmtId="183" fontId="0" fillId="0" borderId="0" xfId="15" applyNumberFormat="1" applyFont="1"/>
    <xf numFmtId="183" fontId="13" fillId="0" borderId="0" xfId="15" applyNumberFormat="1" applyFont="1"/>
    <xf numFmtId="183" fontId="0" fillId="0" borderId="0" xfId="15" applyNumberFormat="1" applyFont="1" applyAlignment="1">
      <alignment vertical="center" wrapText="1"/>
    </xf>
    <xf numFmtId="183" fontId="2" fillId="9" borderId="44" xfId="15" applyNumberFormat="1" applyFont="1" applyFill="1" applyBorder="1" applyAlignment="1">
      <alignment horizontal="center" vertical="center" wrapText="1"/>
    </xf>
    <xf numFmtId="183" fontId="2" fillId="9" borderId="21" xfId="15" applyNumberFormat="1" applyFont="1" applyFill="1" applyBorder="1" applyAlignment="1">
      <alignment horizontal="center" vertical="center" wrapText="1"/>
    </xf>
    <xf numFmtId="183" fontId="29" fillId="9" borderId="5" xfId="15" applyNumberFormat="1" applyFont="1" applyFill="1" applyBorder="1"/>
    <xf numFmtId="183" fontId="29" fillId="9" borderId="6" xfId="15" applyNumberFormat="1" applyFont="1" applyFill="1" applyBorder="1" applyAlignment="1">
      <alignment horizontal="center" vertical="center" wrapText="1"/>
    </xf>
    <xf numFmtId="183" fontId="29" fillId="9" borderId="6" xfId="15" applyNumberFormat="1" applyFont="1" applyFill="1" applyBorder="1"/>
    <xf numFmtId="0" fontId="38" fillId="0" borderId="10" xfId="0" applyFont="1" applyBorder="1" applyAlignment="1">
      <alignment horizontal="center" vertical="center"/>
    </xf>
    <xf numFmtId="183" fontId="0" fillId="0" borderId="55" xfId="15" applyNumberFormat="1" applyFont="1" applyBorder="1"/>
    <xf numFmtId="183" fontId="0" fillId="0" borderId="5" xfId="15" applyNumberFormat="1" applyFont="1" applyBorder="1"/>
    <xf numFmtId="183" fontId="0" fillId="0" borderId="6" xfId="15" applyNumberFormat="1" applyFont="1" applyBorder="1"/>
    <xf numFmtId="183" fontId="0" fillId="0" borderId="7" xfId="15" applyNumberFormat="1" applyFont="1" applyBorder="1"/>
    <xf numFmtId="183" fontId="0" fillId="0" borderId="8" xfId="15" applyNumberFormat="1" applyFont="1" applyBorder="1"/>
    <xf numFmtId="183" fontId="0" fillId="0" borderId="22" xfId="15" applyNumberFormat="1" applyFont="1" applyBorder="1"/>
    <xf numFmtId="183" fontId="0" fillId="0" borderId="51" xfId="15" applyNumberFormat="1" applyFont="1" applyBorder="1"/>
    <xf numFmtId="0" fontId="38" fillId="0" borderId="6" xfId="0" applyFont="1" applyBorder="1" applyAlignment="1">
      <alignment horizontal="center" vertical="center"/>
    </xf>
    <xf numFmtId="183" fontId="0" fillId="0" borderId="0" xfId="15" applyNumberFormat="1" applyFont="1" applyAlignment="1">
      <alignment horizontal="center" vertical="center"/>
    </xf>
    <xf numFmtId="183" fontId="0" fillId="0" borderId="55" xfId="15" applyNumberFormat="1" applyFont="1" applyBorder="1" applyAlignment="1">
      <alignment horizontal="center" vertical="center"/>
    </xf>
    <xf numFmtId="183" fontId="0" fillId="0" borderId="9" xfId="15" applyNumberFormat="1" applyFont="1" applyBorder="1"/>
    <xf numFmtId="183" fontId="0" fillId="0" borderId="10" xfId="15" applyNumberFormat="1" applyFont="1" applyBorder="1"/>
    <xf numFmtId="183" fontId="0" fillId="0" borderId="105" xfId="15" applyNumberFormat="1" applyFont="1" applyBorder="1"/>
    <xf numFmtId="183" fontId="0" fillId="0" borderId="49" xfId="15" applyNumberFormat="1" applyFont="1" applyBorder="1"/>
    <xf numFmtId="183" fontId="2" fillId="2" borderId="6" xfId="15" applyNumberFormat="1" applyFont="1" applyFill="1" applyBorder="1" applyAlignment="1">
      <alignment horizontal="center" vertical="center"/>
    </xf>
    <xf numFmtId="183" fontId="0" fillId="2" borderId="22" xfId="15" applyNumberFormat="1" applyFont="1" applyFill="1" applyBorder="1"/>
    <xf numFmtId="183" fontId="0" fillId="2" borderId="5" xfId="15" applyNumberFormat="1" applyFont="1" applyFill="1" applyBorder="1"/>
    <xf numFmtId="183" fontId="0" fillId="2" borderId="6" xfId="15" applyNumberFormat="1" applyFont="1" applyFill="1" applyBorder="1"/>
    <xf numFmtId="183" fontId="0" fillId="2" borderId="7" xfId="15" applyNumberFormat="1" applyFont="1" applyFill="1" applyBorder="1"/>
    <xf numFmtId="183" fontId="0" fillId="2" borderId="106" xfId="15" applyNumberFormat="1" applyFont="1" applyFill="1" applyBorder="1"/>
    <xf numFmtId="183" fontId="2" fillId="9" borderId="53" xfId="15" applyNumberFormat="1" applyFont="1" applyFill="1" applyBorder="1" applyAlignment="1">
      <alignment horizontal="center" vertical="center" textRotation="255"/>
    </xf>
    <xf numFmtId="183" fontId="0" fillId="9" borderId="107" xfId="15" applyNumberFormat="1" applyFont="1" applyFill="1" applyBorder="1"/>
    <xf numFmtId="183" fontId="0" fillId="9" borderId="24" xfId="15" applyNumberFormat="1" applyFont="1" applyFill="1" applyBorder="1"/>
    <xf numFmtId="183" fontId="0" fillId="9" borderId="23" xfId="15" applyNumberFormat="1" applyFont="1" applyFill="1" applyBorder="1"/>
    <xf numFmtId="183" fontId="2" fillId="3" borderId="44" xfId="15" applyNumberFormat="1" applyFont="1" applyFill="1" applyBorder="1" applyAlignment="1">
      <alignment horizontal="left" vertical="center"/>
    </xf>
    <xf numFmtId="183" fontId="0" fillId="3" borderId="23" xfId="15" applyNumberFormat="1" applyFont="1" applyFill="1" applyBorder="1"/>
    <xf numFmtId="183" fontId="2" fillId="0" borderId="20" xfId="15" applyNumberFormat="1" applyFont="1" applyFill="1" applyBorder="1"/>
    <xf numFmtId="183" fontId="37" fillId="0" borderId="6" xfId="15" applyNumberFormat="1" applyFont="1" applyFill="1" applyBorder="1"/>
    <xf numFmtId="183" fontId="0" fillId="0" borderId="7" xfId="15" applyNumberFormat="1" applyFont="1" applyFill="1" applyBorder="1"/>
    <xf numFmtId="183" fontId="0" fillId="0" borderId="5" xfId="15" applyNumberFormat="1" applyFont="1" applyFill="1" applyBorder="1"/>
    <xf numFmtId="183" fontId="0" fillId="0" borderId="6" xfId="15" applyNumberFormat="1" applyFont="1" applyFill="1" applyBorder="1"/>
    <xf numFmtId="183" fontId="0" fillId="0" borderId="8" xfId="15" applyNumberFormat="1" applyFont="1" applyFill="1" applyBorder="1"/>
    <xf numFmtId="183" fontId="0" fillId="0" borderId="22" xfId="15" applyNumberFormat="1" applyFont="1" applyFill="1" applyBorder="1"/>
    <xf numFmtId="183" fontId="0" fillId="0" borderId="49" xfId="15" applyNumberFormat="1" applyFont="1" applyFill="1" applyBorder="1"/>
    <xf numFmtId="183" fontId="2" fillId="10" borderId="20" xfId="15" applyNumberFormat="1" applyFont="1" applyFill="1" applyBorder="1"/>
    <xf numFmtId="183" fontId="37" fillId="10" borderId="6" xfId="15" applyNumberFormat="1" applyFont="1" applyFill="1" applyBorder="1"/>
    <xf numFmtId="183" fontId="0" fillId="10" borderId="7" xfId="15" applyNumberFormat="1" applyFont="1" applyFill="1" applyBorder="1"/>
    <xf numFmtId="183" fontId="0" fillId="10" borderId="5" xfId="15" applyNumberFormat="1" applyFont="1" applyFill="1" applyBorder="1"/>
    <xf numFmtId="183" fontId="0" fillId="10" borderId="6" xfId="15" applyNumberFormat="1" applyFont="1" applyFill="1" applyBorder="1"/>
    <xf numFmtId="183" fontId="0" fillId="10" borderId="8" xfId="15" applyNumberFormat="1" applyFont="1" applyFill="1" applyBorder="1"/>
    <xf numFmtId="183" fontId="0" fillId="10" borderId="22" xfId="15" applyNumberFormat="1" applyFont="1" applyFill="1" applyBorder="1"/>
    <xf numFmtId="183" fontId="0" fillId="10" borderId="49" xfId="15" applyNumberFormat="1" applyFont="1" applyFill="1" applyBorder="1"/>
    <xf numFmtId="183" fontId="2" fillId="2" borderId="25" xfId="15" applyNumberFormat="1" applyFont="1" applyFill="1" applyBorder="1"/>
    <xf numFmtId="183" fontId="36" fillId="2" borderId="26" xfId="15" applyNumberFormat="1" applyFont="1" applyFill="1" applyBorder="1" applyAlignment="1">
      <alignment horizontal="center" vertical="center"/>
    </xf>
    <xf numFmtId="183" fontId="2" fillId="2" borderId="108" xfId="15" applyNumberFormat="1" applyFont="1" applyFill="1" applyBorder="1"/>
    <xf numFmtId="183" fontId="2" fillId="2" borderId="109" xfId="15" applyNumberFormat="1" applyFont="1" applyFill="1" applyBorder="1"/>
    <xf numFmtId="183" fontId="2" fillId="2" borderId="26" xfId="15" applyNumberFormat="1" applyFont="1" applyFill="1" applyBorder="1"/>
    <xf numFmtId="183" fontId="2" fillId="2" borderId="28" xfId="15" applyNumberFormat="1" applyFont="1" applyFill="1" applyBorder="1"/>
    <xf numFmtId="0" fontId="39" fillId="0" borderId="0" xfId="0" applyFont="1"/>
    <xf numFmtId="183" fontId="13" fillId="0" borderId="0" xfId="1" applyNumberFormat="1" applyFont="1" applyFill="1" applyAlignment="1" applyProtection="1">
      <alignment vertical="center"/>
      <protection locked="0"/>
    </xf>
    <xf numFmtId="183" fontId="37" fillId="0" borderId="0" xfId="1" applyNumberFormat="1" applyFont="1" applyFill="1" applyAlignment="1" applyProtection="1">
      <alignment vertical="center"/>
      <protection locked="0"/>
    </xf>
    <xf numFmtId="183" fontId="13" fillId="0" borderId="0" xfId="1" applyNumberFormat="1" applyFont="1" applyAlignment="1" applyProtection="1">
      <alignment horizontal="left" vertical="center"/>
      <protection locked="0"/>
    </xf>
    <xf numFmtId="183" fontId="2" fillId="0" borderId="0" xfId="1" applyNumberFormat="1" applyFont="1" applyAlignment="1" applyProtection="1">
      <alignment vertical="center"/>
      <protection locked="0"/>
    </xf>
    <xf numFmtId="0" fontId="0" fillId="0" borderId="0" xfId="0" applyAlignment="1">
      <alignment vertical="center"/>
    </xf>
    <xf numFmtId="0" fontId="2" fillId="0" borderId="0" xfId="1" applyNumberFormat="1" applyFont="1" applyFill="1" applyAlignment="1" applyProtection="1">
      <alignment horizontal="center" vertical="center"/>
      <protection locked="0"/>
    </xf>
    <xf numFmtId="183" fontId="42" fillId="0" borderId="43" xfId="1" applyNumberFormat="1" applyFont="1" applyBorder="1" applyAlignment="1" applyProtection="1">
      <alignment horizontal="right" vertical="center"/>
      <protection locked="0"/>
    </xf>
    <xf numFmtId="183" fontId="2" fillId="0" borderId="6" xfId="1" applyNumberFormat="1" applyFont="1" applyFill="1" applyBorder="1" applyAlignment="1" applyProtection="1">
      <alignment horizontal="center" vertical="center" wrapText="1"/>
      <protection locked="0"/>
    </xf>
    <xf numFmtId="183" fontId="2" fillId="0" borderId="5" xfId="1" applyNumberFormat="1" applyFont="1" applyFill="1" applyBorder="1" applyAlignment="1" applyProtection="1">
      <alignment horizontal="center" vertical="center" wrapText="1"/>
      <protection locked="0"/>
    </xf>
    <xf numFmtId="183" fontId="37" fillId="0" borderId="6" xfId="1" applyNumberFormat="1" applyFont="1" applyFill="1" applyBorder="1" applyAlignment="1" applyProtection="1">
      <alignment horizontal="center" vertical="center" wrapText="1"/>
      <protection locked="0"/>
    </xf>
    <xf numFmtId="183" fontId="2" fillId="0" borderId="7" xfId="1" applyNumberFormat="1" applyFont="1" applyFill="1" applyBorder="1" applyAlignment="1" applyProtection="1">
      <alignment horizontal="center" vertical="center" wrapText="1"/>
      <protection locked="0"/>
    </xf>
    <xf numFmtId="183" fontId="37" fillId="0" borderId="6" xfId="1" applyNumberFormat="1" applyFont="1" applyBorder="1" applyAlignment="1" applyProtection="1">
      <alignment horizontal="center" vertical="center" wrapText="1"/>
      <protection locked="0"/>
    </xf>
    <xf numFmtId="183" fontId="37" fillId="0" borderId="5" xfId="1" applyNumberFormat="1" applyFont="1" applyBorder="1" applyAlignment="1" applyProtection="1">
      <alignment horizontal="center" vertical="center" wrapText="1"/>
      <protection locked="0"/>
    </xf>
    <xf numFmtId="183" fontId="2" fillId="0" borderId="6" xfId="1" applyNumberFormat="1" applyFont="1" applyBorder="1" applyAlignment="1" applyProtection="1">
      <alignment horizontal="center" vertical="center" wrapText="1"/>
      <protection locked="0"/>
    </xf>
    <xf numFmtId="183" fontId="34" fillId="0" borderId="22" xfId="1" applyNumberFormat="1" applyFont="1" applyBorder="1" applyAlignment="1" applyProtection="1">
      <alignment horizontal="center" vertical="center" wrapText="1"/>
      <protection locked="0"/>
    </xf>
    <xf numFmtId="183" fontId="2" fillId="0" borderId="7" xfId="1" applyNumberFormat="1" applyFont="1" applyBorder="1" applyAlignment="1" applyProtection="1">
      <alignment horizontal="center" vertical="center" wrapText="1"/>
      <protection locked="0"/>
    </xf>
    <xf numFmtId="183" fontId="34" fillId="0" borderId="86" xfId="1" applyNumberFormat="1" applyFont="1" applyBorder="1" applyAlignment="1" applyProtection="1">
      <alignment horizontal="center" vertical="center" wrapText="1"/>
      <protection locked="0"/>
    </xf>
    <xf numFmtId="0" fontId="0" fillId="0" borderId="0" xfId="0" applyAlignment="1" applyProtection="1">
      <alignment vertical="center"/>
      <protection locked="0"/>
    </xf>
    <xf numFmtId="183" fontId="37" fillId="0" borderId="44" xfId="1" applyNumberFormat="1" applyFont="1" applyBorder="1" applyAlignment="1" applyProtection="1">
      <alignment horizontal="center" vertical="center" wrapText="1"/>
      <protection locked="0"/>
    </xf>
    <xf numFmtId="183" fontId="44" fillId="0" borderId="44" xfId="1" applyNumberFormat="1" applyFont="1" applyBorder="1" applyAlignment="1" applyProtection="1">
      <alignment horizontal="center" vertical="center" wrapText="1"/>
      <protection locked="0"/>
    </xf>
    <xf numFmtId="183" fontId="34" fillId="0" borderId="44" xfId="1" applyNumberFormat="1" applyFont="1" applyBorder="1" applyAlignment="1" applyProtection="1">
      <alignment horizontal="center" vertical="center" wrapText="1"/>
      <protection locked="0"/>
    </xf>
    <xf numFmtId="183" fontId="37" fillId="0" borderId="21" xfId="1" applyNumberFormat="1" applyFont="1" applyBorder="1" applyAlignment="1" applyProtection="1">
      <alignment horizontal="center" vertical="center" wrapText="1"/>
      <protection locked="0"/>
    </xf>
    <xf numFmtId="183" fontId="34" fillId="0" borderId="6" xfId="1" applyNumberFormat="1" applyFont="1" applyBorder="1" applyAlignment="1" applyProtection="1">
      <alignment horizontal="center" vertical="center" wrapText="1"/>
      <protection locked="0"/>
    </xf>
    <xf numFmtId="0" fontId="2" fillId="0" borderId="0" xfId="0" applyFont="1" applyAlignment="1">
      <alignment vertical="center"/>
    </xf>
    <xf numFmtId="183" fontId="37" fillId="2" borderId="44" xfId="1" applyNumberFormat="1" applyFont="1" applyFill="1" applyBorder="1" applyAlignment="1" applyProtection="1">
      <alignment horizontal="center" vertical="center" wrapText="1"/>
      <protection locked="0"/>
    </xf>
    <xf numFmtId="183" fontId="34" fillId="2" borderId="44" xfId="1" applyNumberFormat="1" applyFont="1" applyFill="1" applyBorder="1" applyAlignment="1" applyProtection="1">
      <alignment horizontal="center" vertical="center" wrapText="1"/>
      <protection locked="0"/>
    </xf>
    <xf numFmtId="183" fontId="37" fillId="2" borderId="21" xfId="1" applyNumberFormat="1" applyFont="1" applyFill="1" applyBorder="1" applyAlignment="1" applyProtection="1">
      <alignment horizontal="center" vertical="center" wrapText="1"/>
      <protection locked="0"/>
    </xf>
    <xf numFmtId="183" fontId="37" fillId="2" borderId="5" xfId="1" applyNumberFormat="1" applyFont="1" applyFill="1" applyBorder="1" applyAlignment="1" applyProtection="1">
      <alignment horizontal="center" vertical="center" wrapText="1"/>
      <protection locked="0"/>
    </xf>
    <xf numFmtId="183" fontId="37" fillId="2" borderId="6" xfId="1" applyNumberFormat="1" applyFont="1" applyFill="1" applyBorder="1" applyAlignment="1" applyProtection="1">
      <alignment horizontal="center" vertical="center" wrapText="1"/>
      <protection locked="0"/>
    </xf>
    <xf numFmtId="183" fontId="37" fillId="2" borderId="22" xfId="1" applyNumberFormat="1" applyFont="1" applyFill="1" applyBorder="1" applyAlignment="1" applyProtection="1">
      <alignment horizontal="center" vertical="center" wrapText="1"/>
      <protection locked="0"/>
    </xf>
    <xf numFmtId="183" fontId="2" fillId="2" borderId="7" xfId="1" applyNumberFormat="1" applyFont="1" applyFill="1" applyBorder="1" applyAlignment="1" applyProtection="1">
      <alignment horizontal="center" vertical="center" wrapText="1"/>
      <protection locked="0"/>
    </xf>
    <xf numFmtId="183" fontId="45" fillId="0" borderId="86" xfId="1" applyNumberFormat="1" applyFont="1" applyFill="1" applyBorder="1" applyAlignment="1" applyProtection="1">
      <alignment horizontal="center" vertical="center" wrapText="1"/>
      <protection locked="0"/>
    </xf>
    <xf numFmtId="183" fontId="2" fillId="2" borderId="0" xfId="1" applyNumberFormat="1" applyFont="1" applyFill="1" applyAlignment="1" applyProtection="1">
      <alignment vertical="center"/>
      <protection locked="0"/>
    </xf>
    <xf numFmtId="0" fontId="0" fillId="2" borderId="0" xfId="0" applyFill="1" applyAlignment="1">
      <alignment vertical="center"/>
    </xf>
    <xf numFmtId="183" fontId="2" fillId="2" borderId="6" xfId="1" applyNumberFormat="1" applyFont="1" applyFill="1" applyBorder="1" applyAlignment="1" applyProtection="1">
      <alignment horizontal="center" vertical="center" wrapText="1"/>
      <protection locked="0"/>
    </xf>
    <xf numFmtId="183" fontId="2" fillId="2" borderId="44" xfId="1" applyNumberFormat="1" applyFont="1" applyFill="1" applyBorder="1" applyAlignment="1" applyProtection="1">
      <alignment horizontal="center" vertical="center" wrapText="1"/>
      <protection locked="0"/>
    </xf>
    <xf numFmtId="183" fontId="2" fillId="2" borderId="21" xfId="1" applyNumberFormat="1" applyFont="1" applyFill="1" applyBorder="1" applyAlignment="1" applyProtection="1">
      <alignment horizontal="center" vertical="center" wrapText="1"/>
      <protection locked="0"/>
    </xf>
    <xf numFmtId="183" fontId="2" fillId="2" borderId="5" xfId="1" applyNumberFormat="1" applyFont="1" applyFill="1" applyBorder="1" applyAlignment="1" applyProtection="1">
      <alignment horizontal="center" vertical="center" wrapText="1"/>
      <protection locked="0"/>
    </xf>
    <xf numFmtId="183" fontId="2" fillId="0" borderId="44" xfId="1" applyNumberFormat="1" applyFont="1" applyBorder="1" applyAlignment="1" applyProtection="1">
      <alignment horizontal="center" vertical="center" wrapText="1"/>
      <protection locked="0"/>
    </xf>
    <xf numFmtId="178" fontId="37" fillId="0" borderId="44" xfId="1" applyNumberFormat="1" applyFont="1" applyBorder="1" applyAlignment="1" applyProtection="1">
      <alignment horizontal="center" vertical="center" wrapText="1"/>
      <protection locked="0"/>
    </xf>
    <xf numFmtId="183" fontId="2" fillId="0" borderId="21" xfId="1" applyNumberFormat="1" applyFont="1" applyBorder="1" applyAlignment="1" applyProtection="1">
      <alignment horizontal="center" vertical="center" wrapText="1"/>
      <protection locked="0"/>
    </xf>
    <xf numFmtId="183" fontId="2" fillId="0" borderId="22" xfId="1" applyNumberFormat="1" applyFont="1" applyBorder="1" applyAlignment="1" applyProtection="1">
      <alignment horizontal="center" vertical="center" wrapText="1"/>
      <protection locked="0"/>
    </xf>
    <xf numFmtId="183" fontId="2" fillId="0" borderId="0" xfId="1" applyNumberFormat="1" applyFont="1" applyAlignment="1" applyProtection="1">
      <alignment horizontal="center" vertical="center" wrapText="1"/>
      <protection locked="0"/>
    </xf>
    <xf numFmtId="183" fontId="2" fillId="0" borderId="0" xfId="1" applyNumberFormat="1" applyFont="1" applyAlignment="1" applyProtection="1">
      <alignment vertical="center" wrapText="1"/>
      <protection locked="0"/>
    </xf>
    <xf numFmtId="183" fontId="2" fillId="2" borderId="0" xfId="1" applyNumberFormat="1" applyFont="1" applyFill="1" applyAlignment="1" applyProtection="1">
      <alignment horizontal="center" vertical="center" wrapText="1"/>
      <protection locked="0"/>
    </xf>
    <xf numFmtId="183" fontId="2" fillId="2" borderId="0" xfId="1" applyNumberFormat="1" applyFont="1" applyFill="1" applyAlignment="1" applyProtection="1">
      <alignment vertical="center" wrapText="1"/>
      <protection locked="0"/>
    </xf>
    <xf numFmtId="183" fontId="36" fillId="3" borderId="44" xfId="1" applyNumberFormat="1" applyFont="1" applyFill="1" applyBorder="1" applyAlignment="1" applyProtection="1">
      <alignment horizontal="center" vertical="center" wrapText="1"/>
      <protection locked="0"/>
    </xf>
    <xf numFmtId="183" fontId="45" fillId="3" borderId="44" xfId="1" applyNumberFormat="1" applyFont="1" applyFill="1" applyBorder="1" applyAlignment="1" applyProtection="1">
      <alignment horizontal="center" vertical="center" wrapText="1"/>
      <protection locked="0"/>
    </xf>
    <xf numFmtId="183" fontId="36" fillId="3" borderId="21" xfId="1" applyNumberFormat="1" applyFont="1" applyFill="1" applyBorder="1" applyAlignment="1" applyProtection="1">
      <alignment horizontal="center" vertical="center" wrapText="1"/>
      <protection locked="0"/>
    </xf>
    <xf numFmtId="183" fontId="36" fillId="3" borderId="5" xfId="1" applyNumberFormat="1" applyFont="1" applyFill="1" applyBorder="1" applyAlignment="1" applyProtection="1">
      <alignment horizontal="center" vertical="center" wrapText="1"/>
      <protection locked="0"/>
    </xf>
    <xf numFmtId="183" fontId="36" fillId="3" borderId="6" xfId="1" applyNumberFormat="1" applyFont="1" applyFill="1" applyBorder="1" applyAlignment="1" applyProtection="1">
      <alignment horizontal="center" vertical="center" wrapText="1"/>
      <protection locked="0"/>
    </xf>
    <xf numFmtId="183" fontId="36" fillId="3" borderId="22" xfId="1" applyNumberFormat="1" applyFont="1" applyFill="1" applyBorder="1" applyAlignment="1" applyProtection="1">
      <alignment horizontal="center" vertical="center" wrapText="1"/>
      <protection locked="0"/>
    </xf>
    <xf numFmtId="183" fontId="36" fillId="3" borderId="7" xfId="1" applyNumberFormat="1" applyFont="1" applyFill="1" applyBorder="1" applyAlignment="1" applyProtection="1">
      <alignment horizontal="center" vertical="center" wrapText="1"/>
      <protection locked="0"/>
    </xf>
    <xf numFmtId="183" fontId="36" fillId="3" borderId="0" xfId="1" applyNumberFormat="1" applyFont="1" applyFill="1" applyAlignment="1" applyProtection="1">
      <alignment horizontal="center" vertical="center" wrapText="1"/>
      <protection locked="0"/>
    </xf>
    <xf numFmtId="183" fontId="36" fillId="3" borderId="0" xfId="1" applyNumberFormat="1" applyFont="1" applyFill="1" applyAlignment="1" applyProtection="1">
      <alignment vertical="center" wrapText="1"/>
      <protection locked="0"/>
    </xf>
    <xf numFmtId="0" fontId="36" fillId="3" borderId="0" xfId="0" applyFont="1" applyFill="1" applyAlignment="1">
      <alignment vertical="center"/>
    </xf>
    <xf numFmtId="183" fontId="45" fillId="0" borderId="47" xfId="1" applyNumberFormat="1" applyFont="1" applyBorder="1" applyAlignment="1" applyProtection="1">
      <alignment vertical="center" wrapText="1"/>
      <protection locked="0"/>
    </xf>
    <xf numFmtId="183" fontId="37" fillId="0" borderId="0" xfId="1" applyNumberFormat="1" applyFont="1" applyAlignment="1" applyProtection="1">
      <alignment vertical="center"/>
      <protection locked="0"/>
    </xf>
    <xf numFmtId="183" fontId="34" fillId="0" borderId="0" xfId="1" applyNumberFormat="1" applyFont="1" applyAlignment="1" applyProtection="1">
      <alignment vertical="center"/>
      <protection locked="0"/>
    </xf>
    <xf numFmtId="183" fontId="43" fillId="0" borderId="6" xfId="1" applyNumberFormat="1" applyFont="1" applyBorder="1" applyAlignment="1">
      <alignment vertical="center"/>
    </xf>
    <xf numFmtId="183" fontId="37" fillId="0" borderId="6" xfId="1" applyNumberFormat="1" applyFont="1" applyBorder="1" applyAlignment="1" applyProtection="1">
      <alignment vertical="center" wrapText="1"/>
      <protection locked="0"/>
    </xf>
    <xf numFmtId="183" fontId="37" fillId="0" borderId="6" xfId="1" applyNumberFormat="1" applyFont="1" applyBorder="1" applyAlignment="1">
      <alignment vertical="center"/>
    </xf>
    <xf numFmtId="183" fontId="46" fillId="0" borderId="6" xfId="1" applyNumberFormat="1" applyFont="1" applyFill="1" applyBorder="1" applyAlignment="1" applyProtection="1">
      <alignment horizontal="center" vertical="center" wrapText="1"/>
      <protection locked="0"/>
    </xf>
    <xf numFmtId="187" fontId="37" fillId="0" borderId="6" xfId="1" applyNumberFormat="1" applyFont="1" applyBorder="1" applyAlignment="1" applyProtection="1">
      <alignment horizontal="center" vertical="center" wrapText="1"/>
      <protection locked="0"/>
    </xf>
    <xf numFmtId="183" fontId="2" fillId="0" borderId="5" xfId="1" applyNumberFormat="1" applyFont="1" applyBorder="1" applyAlignment="1" applyProtection="1">
      <alignment horizontal="center" vertical="center" wrapText="1"/>
      <protection locked="0"/>
    </xf>
    <xf numFmtId="183" fontId="34" fillId="0" borderId="8" xfId="1" applyNumberFormat="1" applyFont="1" applyBorder="1" applyAlignment="1" applyProtection="1">
      <alignment horizontal="center" vertical="center" wrapText="1"/>
      <protection locked="0"/>
    </xf>
    <xf numFmtId="183" fontId="43" fillId="0" borderId="6" xfId="1" applyNumberFormat="1" applyFont="1" applyFill="1" applyBorder="1" applyAlignment="1">
      <alignment vertical="center"/>
    </xf>
    <xf numFmtId="183" fontId="34" fillId="0" borderId="6" xfId="1" applyNumberFormat="1" applyFont="1" applyFill="1" applyBorder="1" applyAlignment="1" applyProtection="1">
      <alignment horizontal="center" vertical="center" wrapText="1"/>
      <protection locked="0"/>
    </xf>
    <xf numFmtId="183" fontId="37" fillId="0" borderId="6" xfId="1" applyNumberFormat="1" applyFont="1" applyFill="1" applyBorder="1" applyAlignment="1">
      <alignment vertical="center"/>
    </xf>
    <xf numFmtId="183" fontId="2" fillId="0" borderId="22" xfId="1" applyNumberFormat="1" applyFont="1" applyFill="1" applyBorder="1" applyAlignment="1" applyProtection="1">
      <alignment horizontal="center" vertical="center" wrapText="1"/>
      <protection locked="0"/>
    </xf>
    <xf numFmtId="183" fontId="34" fillId="0" borderId="8" xfId="1" applyNumberFormat="1" applyFont="1" applyFill="1" applyBorder="1" applyAlignment="1" applyProtection="1">
      <alignment horizontal="center" vertical="center" wrapText="1"/>
      <protection locked="0"/>
    </xf>
    <xf numFmtId="183" fontId="2" fillId="0" borderId="0" xfId="1" applyNumberFormat="1" applyFont="1" applyFill="1" applyAlignment="1" applyProtection="1">
      <alignment vertical="center"/>
      <protection locked="0"/>
    </xf>
    <xf numFmtId="0" fontId="0" fillId="0" borderId="0" xfId="0" applyFill="1" applyAlignment="1">
      <alignment vertical="center"/>
    </xf>
    <xf numFmtId="183" fontId="34" fillId="0" borderId="6" xfId="1" applyNumberFormat="1" applyFont="1" applyBorder="1" applyAlignment="1" applyProtection="1">
      <alignment vertical="center" wrapText="1"/>
      <protection locked="0"/>
    </xf>
    <xf numFmtId="183" fontId="46" fillId="0" borderId="6" xfId="1" applyNumberFormat="1" applyFont="1" applyFill="1" applyBorder="1" applyAlignment="1">
      <alignment vertical="center"/>
    </xf>
    <xf numFmtId="183" fontId="1" fillId="0" borderId="6" xfId="1" applyNumberFormat="1" applyBorder="1" applyAlignment="1">
      <alignment vertical="center"/>
    </xf>
    <xf numFmtId="183" fontId="2" fillId="0" borderId="6" xfId="1" applyNumberFormat="1" applyFont="1" applyBorder="1" applyAlignment="1">
      <alignment vertical="center"/>
    </xf>
    <xf numFmtId="183" fontId="34" fillId="0" borderId="8" xfId="1" applyNumberFormat="1" applyFont="1" applyBorder="1" applyAlignment="1">
      <alignment vertical="center"/>
    </xf>
    <xf numFmtId="183" fontId="43" fillId="0" borderId="6" xfId="1" applyNumberFormat="1" applyFont="1" applyFill="1" applyBorder="1" applyAlignment="1">
      <alignment horizontal="left" vertical="center"/>
    </xf>
    <xf numFmtId="183" fontId="34" fillId="0" borderId="6" xfId="1" applyNumberFormat="1" applyFont="1" applyFill="1" applyBorder="1" applyAlignment="1">
      <alignment horizontal="center" vertical="center"/>
    </xf>
    <xf numFmtId="183" fontId="34" fillId="0" borderId="6" xfId="1" applyNumberFormat="1" applyFont="1" applyFill="1" applyBorder="1" applyAlignment="1">
      <alignment horizontal="left" vertical="center"/>
    </xf>
    <xf numFmtId="183" fontId="37" fillId="0" borderId="6" xfId="1" applyNumberFormat="1" applyFont="1" applyFill="1" applyBorder="1" applyAlignment="1">
      <alignment horizontal="right" vertical="center"/>
    </xf>
    <xf numFmtId="183" fontId="34" fillId="0" borderId="8" xfId="1" applyNumberFormat="1" applyFont="1" applyBorder="1" applyAlignment="1" applyProtection="1">
      <alignment vertical="center"/>
      <protection locked="0"/>
    </xf>
    <xf numFmtId="183" fontId="2" fillId="0" borderId="6" xfId="1" applyNumberFormat="1" applyFont="1" applyFill="1" applyBorder="1" applyAlignment="1">
      <alignment horizontal="left" vertical="center"/>
    </xf>
    <xf numFmtId="183" fontId="45" fillId="2" borderId="6" xfId="1" applyNumberFormat="1" applyFont="1" applyFill="1" applyBorder="1" applyAlignment="1" applyProtection="1">
      <alignment horizontal="center" vertical="center"/>
      <protection locked="0"/>
    </xf>
    <xf numFmtId="183" fontId="36" fillId="2" borderId="6" xfId="1" applyNumberFormat="1" applyFont="1" applyFill="1" applyBorder="1" applyAlignment="1" applyProtection="1">
      <alignment vertical="center"/>
      <protection locked="0"/>
    </xf>
    <xf numFmtId="183" fontId="36" fillId="2" borderId="22" xfId="1" applyNumberFormat="1" applyFont="1" applyFill="1" applyBorder="1" applyAlignment="1" applyProtection="1">
      <alignment vertical="center"/>
      <protection locked="0"/>
    </xf>
    <xf numFmtId="183" fontId="36" fillId="2" borderId="5" xfId="1" applyNumberFormat="1" applyFont="1" applyFill="1" applyBorder="1" applyAlignment="1" applyProtection="1">
      <alignment vertical="center"/>
      <protection locked="0"/>
    </xf>
    <xf numFmtId="183" fontId="36" fillId="2" borderId="7" xfId="1" applyNumberFormat="1" applyFont="1" applyFill="1" applyBorder="1" applyAlignment="1" applyProtection="1">
      <alignment vertical="center"/>
      <protection locked="0"/>
    </xf>
    <xf numFmtId="183" fontId="47" fillId="2" borderId="8" xfId="1" applyNumberFormat="1" applyFont="1" applyFill="1" applyBorder="1" applyAlignment="1" applyProtection="1">
      <alignment vertical="center"/>
      <protection locked="0"/>
    </xf>
    <xf numFmtId="183" fontId="36" fillId="2" borderId="7" xfId="1" applyNumberFormat="1" applyFont="1" applyFill="1" applyBorder="1" applyAlignment="1" applyProtection="1">
      <alignment horizontal="center" vertical="center" wrapText="1"/>
      <protection locked="0"/>
    </xf>
    <xf numFmtId="183" fontId="47" fillId="3" borderId="6" xfId="1" applyNumberFormat="1" applyFont="1" applyFill="1" applyBorder="1" applyAlignment="1" applyProtection="1">
      <alignment vertical="center" wrapText="1"/>
      <protection locked="0"/>
    </xf>
    <xf numFmtId="183" fontId="42" fillId="3" borderId="6" xfId="1" applyNumberFormat="1" applyFont="1" applyFill="1" applyBorder="1" applyAlignment="1" applyProtection="1">
      <alignment horizontal="left" vertical="center"/>
      <protection locked="0"/>
    </xf>
    <xf numFmtId="183" fontId="42" fillId="3" borderId="22" xfId="1" applyNumberFormat="1" applyFont="1" applyFill="1" applyBorder="1" applyAlignment="1" applyProtection="1">
      <alignment horizontal="left" vertical="center"/>
      <protection locked="0"/>
    </xf>
    <xf numFmtId="183" fontId="42" fillId="3" borderId="5" xfId="1" applyNumberFormat="1" applyFont="1" applyFill="1" applyBorder="1" applyAlignment="1" applyProtection="1">
      <alignment horizontal="left" vertical="center"/>
      <protection locked="0"/>
    </xf>
    <xf numFmtId="183" fontId="42" fillId="3" borderId="7" xfId="1" applyNumberFormat="1" applyFont="1" applyFill="1" applyBorder="1" applyAlignment="1" applyProtection="1">
      <alignment horizontal="left" vertical="center"/>
      <protection locked="0"/>
    </xf>
    <xf numFmtId="183" fontId="47" fillId="3" borderId="8" xfId="1" applyNumberFormat="1" applyFont="1" applyFill="1" applyBorder="1" applyAlignment="1" applyProtection="1">
      <alignment horizontal="left" vertical="center"/>
      <protection locked="0"/>
    </xf>
    <xf numFmtId="183" fontId="2" fillId="3" borderId="0" xfId="1" applyNumberFormat="1" applyFont="1" applyFill="1" applyAlignment="1" applyProtection="1">
      <alignment vertical="center"/>
      <protection locked="0"/>
    </xf>
    <xf numFmtId="0" fontId="0" fillId="3" borderId="0" xfId="0" applyFill="1" applyAlignment="1">
      <alignment vertical="center"/>
    </xf>
    <xf numFmtId="183" fontId="41" fillId="0" borderId="47" xfId="1" applyNumberFormat="1" applyFont="1" applyBorder="1" applyAlignment="1" applyProtection="1">
      <alignment vertical="center" wrapText="1"/>
      <protection locked="0"/>
    </xf>
    <xf numFmtId="183" fontId="48" fillId="0" borderId="6" xfId="1" applyNumberFormat="1" applyFont="1" applyFill="1" applyBorder="1" applyAlignment="1" applyProtection="1">
      <alignment horizontal="center" vertical="center" wrapText="1"/>
      <protection locked="0"/>
    </xf>
    <xf numFmtId="183" fontId="48" fillId="0" borderId="6" xfId="1" applyNumberFormat="1" applyFont="1" applyBorder="1" applyAlignment="1" applyProtection="1">
      <alignment vertical="center" wrapText="1"/>
      <protection locked="0"/>
    </xf>
    <xf numFmtId="183" fontId="2" fillId="0" borderId="6" xfId="1" applyNumberFormat="1" applyFont="1" applyBorder="1" applyAlignment="1" applyProtection="1">
      <alignment vertical="center"/>
      <protection locked="0"/>
    </xf>
    <xf numFmtId="183" fontId="2" fillId="0" borderId="22" xfId="1" applyNumberFormat="1" applyFont="1" applyBorder="1" applyAlignment="1" applyProtection="1">
      <alignment vertical="center"/>
      <protection locked="0"/>
    </xf>
    <xf numFmtId="183" fontId="2" fillId="0" borderId="5" xfId="1" applyNumberFormat="1" applyFont="1" applyBorder="1" applyAlignment="1" applyProtection="1">
      <alignment vertical="center"/>
      <protection locked="0"/>
    </xf>
    <xf numFmtId="183" fontId="2" fillId="0" borderId="7" xfId="1" applyNumberFormat="1" applyFont="1" applyBorder="1" applyAlignment="1" applyProtection="1">
      <alignment vertical="center"/>
      <protection locked="0"/>
    </xf>
    <xf numFmtId="183" fontId="13" fillId="0" borderId="21" xfId="1" applyNumberFormat="1" applyFont="1" applyBorder="1" applyAlignment="1">
      <alignment horizontal="center" vertical="center" wrapText="1"/>
    </xf>
    <xf numFmtId="183" fontId="37" fillId="0" borderId="112" xfId="1" applyNumberFormat="1" applyFont="1" applyBorder="1" applyAlignment="1" applyProtection="1">
      <alignment horizontal="center" vertical="center" wrapText="1"/>
      <protection locked="0"/>
    </xf>
    <xf numFmtId="183" fontId="2" fillId="0" borderId="86" xfId="1" applyNumberFormat="1" applyFont="1" applyBorder="1" applyAlignment="1" applyProtection="1">
      <alignment horizontal="center" vertical="center" wrapText="1"/>
      <protection locked="0"/>
    </xf>
    <xf numFmtId="183" fontId="2" fillId="0" borderId="44" xfId="1" applyNumberFormat="1" applyFont="1" applyFill="1" applyBorder="1" applyAlignment="1" applyProtection="1">
      <alignment vertical="center" wrapText="1"/>
      <protection locked="0"/>
    </xf>
    <xf numFmtId="183" fontId="2" fillId="0" borderId="112" xfId="1" applyNumberFormat="1" applyFont="1" applyBorder="1" applyAlignment="1" applyProtection="1">
      <alignment horizontal="center" vertical="center" wrapText="1"/>
      <protection locked="0"/>
    </xf>
    <xf numFmtId="183" fontId="37" fillId="0" borderId="7" xfId="1" applyNumberFormat="1" applyFont="1" applyBorder="1" applyAlignment="1" applyProtection="1">
      <alignment horizontal="center" vertical="center" wrapText="1"/>
      <protection locked="0"/>
    </xf>
    <xf numFmtId="183" fontId="2" fillId="0" borderId="8" xfId="1" applyNumberFormat="1" applyFont="1" applyBorder="1" applyAlignment="1" applyProtection="1">
      <alignment horizontal="center" vertical="center" wrapText="1"/>
      <protection locked="0"/>
    </xf>
    <xf numFmtId="183" fontId="2" fillId="0" borderId="6" xfId="1" applyNumberFormat="1" applyFont="1" applyFill="1" applyBorder="1" applyAlignment="1" applyProtection="1">
      <alignment vertical="center" wrapText="1"/>
      <protection locked="0"/>
    </xf>
    <xf numFmtId="183" fontId="37" fillId="0" borderId="6" xfId="1" applyNumberFormat="1" applyFont="1" applyFill="1" applyBorder="1" applyAlignment="1" applyProtection="1">
      <alignment vertical="center" wrapText="1"/>
      <protection locked="0"/>
    </xf>
    <xf numFmtId="183" fontId="37" fillId="0" borderId="21" xfId="1" applyNumberFormat="1" applyFont="1" applyBorder="1" applyAlignment="1">
      <alignment vertical="center" wrapText="1"/>
    </xf>
    <xf numFmtId="183" fontId="37" fillId="0" borderId="6" xfId="1" applyNumberFormat="1" applyFont="1" applyFill="1" applyBorder="1" applyAlignment="1">
      <alignment vertical="center" wrapText="1"/>
    </xf>
    <xf numFmtId="183" fontId="37" fillId="0" borderId="21" xfId="1" applyNumberFormat="1" applyFont="1" applyFill="1" applyBorder="1" applyAlignment="1">
      <alignment vertical="center" wrapText="1"/>
    </xf>
    <xf numFmtId="190" fontId="2" fillId="0" borderId="6" xfId="1" applyNumberFormat="1" applyFont="1" applyBorder="1" applyAlignment="1" applyProtection="1">
      <alignment horizontal="center" vertical="center" wrapText="1"/>
      <protection locked="0"/>
    </xf>
    <xf numFmtId="183" fontId="13" fillId="0" borderId="6" xfId="1" applyNumberFormat="1" applyFont="1" applyBorder="1" applyAlignment="1">
      <alignment vertical="center"/>
    </xf>
    <xf numFmtId="183" fontId="13" fillId="0" borderId="6" xfId="1" applyNumberFormat="1" applyFont="1" applyBorder="1" applyAlignment="1">
      <alignment horizontal="center" vertical="center" wrapText="1"/>
    </xf>
    <xf numFmtId="183" fontId="37" fillId="0" borderId="6" xfId="1" applyNumberFormat="1" applyFont="1" applyBorder="1" applyAlignment="1">
      <alignment vertical="center" wrapText="1"/>
    </xf>
    <xf numFmtId="183" fontId="49" fillId="0" borderId="21" xfId="1" applyNumberFormat="1" applyFont="1" applyBorder="1" applyAlignment="1">
      <alignment horizontal="center" vertical="center" wrapText="1"/>
    </xf>
    <xf numFmtId="0" fontId="34" fillId="0" borderId="5" xfId="0" applyFont="1" applyBorder="1" applyAlignment="1">
      <alignment vertical="center"/>
    </xf>
    <xf numFmtId="0" fontId="34" fillId="0" borderId="8" xfId="0" applyFont="1" applyBorder="1" applyAlignment="1">
      <alignment vertical="center"/>
    </xf>
    <xf numFmtId="183" fontId="2" fillId="0" borderId="0" xfId="0" applyNumberFormat="1" applyFont="1" applyAlignment="1">
      <alignment vertical="center"/>
    </xf>
    <xf numFmtId="0" fontId="45" fillId="2" borderId="0" xfId="0" applyFont="1" applyFill="1" applyAlignment="1">
      <alignment horizontal="center" vertical="center"/>
    </xf>
    <xf numFmtId="183" fontId="36" fillId="2" borderId="6" xfId="0" applyNumberFormat="1" applyFont="1" applyFill="1" applyBorder="1" applyAlignment="1">
      <alignment vertical="center"/>
    </xf>
    <xf numFmtId="0" fontId="45" fillId="2" borderId="0" xfId="0" applyFont="1" applyFill="1" applyAlignment="1">
      <alignment vertical="center"/>
    </xf>
    <xf numFmtId="0" fontId="45" fillId="2" borderId="55" xfId="0" applyFont="1" applyFill="1" applyBorder="1" applyAlignment="1">
      <alignment vertical="center"/>
    </xf>
    <xf numFmtId="0" fontId="45" fillId="2" borderId="8" xfId="0" applyFont="1" applyFill="1" applyBorder="1" applyAlignment="1">
      <alignment vertical="center"/>
    </xf>
    <xf numFmtId="183" fontId="47" fillId="0" borderId="8" xfId="1" applyNumberFormat="1" applyFont="1" applyBorder="1" applyAlignment="1" applyProtection="1">
      <alignment vertical="center"/>
      <protection locked="0"/>
    </xf>
    <xf numFmtId="183" fontId="36" fillId="0" borderId="0" xfId="1" applyNumberFormat="1" applyFont="1" applyAlignment="1" applyProtection="1">
      <alignment vertical="center"/>
      <protection locked="0"/>
    </xf>
    <xf numFmtId="0" fontId="36" fillId="0" borderId="0" xfId="0" applyFont="1" applyAlignment="1">
      <alignment vertical="center"/>
    </xf>
    <xf numFmtId="183" fontId="2" fillId="0" borderId="6" xfId="1" applyNumberFormat="1" applyFont="1" applyBorder="1" applyAlignment="1">
      <alignment horizontal="center" vertical="center" wrapText="1"/>
    </xf>
    <xf numFmtId="183" fontId="46" fillId="0" borderId="6" xfId="1" applyNumberFormat="1" applyFont="1" applyBorder="1" applyAlignment="1">
      <alignment vertical="center" wrapText="1"/>
    </xf>
    <xf numFmtId="183" fontId="37" fillId="0" borderId="6" xfId="1" applyNumberFormat="1" applyFont="1" applyBorder="1" applyAlignment="1">
      <alignment horizontal="center" vertical="center" wrapText="1"/>
    </xf>
    <xf numFmtId="183" fontId="2" fillId="0" borderId="8" xfId="1" applyNumberFormat="1" applyFont="1" applyBorder="1" applyAlignment="1">
      <alignment vertical="center"/>
    </xf>
    <xf numFmtId="183" fontId="2" fillId="0" borderId="6" xfId="0" applyNumberFormat="1" applyFont="1" applyFill="1" applyBorder="1" applyAlignment="1">
      <alignment vertical="center"/>
    </xf>
    <xf numFmtId="183" fontId="2" fillId="0" borderId="113" xfId="1" applyNumberFormat="1" applyFont="1" applyBorder="1" applyAlignment="1">
      <alignment vertical="center"/>
    </xf>
    <xf numFmtId="183" fontId="2" fillId="0" borderId="6" xfId="1" applyNumberFormat="1" applyFont="1" applyFill="1" applyBorder="1" applyAlignment="1">
      <alignment vertical="center"/>
    </xf>
    <xf numFmtId="183" fontId="2" fillId="0" borderId="22" xfId="1" applyNumberFormat="1" applyFont="1" applyBorder="1" applyAlignment="1">
      <alignment vertical="center"/>
    </xf>
    <xf numFmtId="183" fontId="13" fillId="0" borderId="0" xfId="1" applyNumberFormat="1" applyFont="1" applyAlignment="1" applyProtection="1">
      <alignment vertical="center"/>
      <protection locked="0"/>
    </xf>
    <xf numFmtId="183" fontId="45" fillId="2" borderId="6" xfId="1" applyNumberFormat="1" applyFont="1" applyFill="1" applyBorder="1" applyAlignment="1">
      <alignment horizontal="center" vertical="center" wrapText="1"/>
    </xf>
    <xf numFmtId="183" fontId="36" fillId="2" borderId="6" xfId="1" applyNumberFormat="1" applyFont="1" applyFill="1" applyBorder="1" applyAlignment="1">
      <alignment horizontal="center" vertical="center" wrapText="1"/>
    </xf>
    <xf numFmtId="183" fontId="36" fillId="2" borderId="6" xfId="1" applyNumberFormat="1" applyFont="1" applyFill="1" applyBorder="1" applyAlignment="1">
      <alignment vertical="center" wrapText="1"/>
    </xf>
    <xf numFmtId="183" fontId="36" fillId="2" borderId="44" xfId="1" applyNumberFormat="1" applyFont="1" applyFill="1" applyBorder="1" applyAlignment="1" applyProtection="1">
      <alignment horizontal="center" vertical="center" wrapText="1"/>
      <protection locked="0"/>
    </xf>
    <xf numFmtId="183" fontId="40" fillId="2" borderId="6" xfId="1" applyNumberFormat="1" applyFont="1" applyFill="1" applyBorder="1" applyAlignment="1">
      <alignment vertical="center"/>
    </xf>
    <xf numFmtId="183" fontId="36" fillId="2" borderId="6" xfId="1" applyNumberFormat="1" applyFont="1" applyFill="1" applyBorder="1" applyAlignment="1">
      <alignment vertical="center"/>
    </xf>
    <xf numFmtId="183" fontId="36" fillId="2" borderId="7" xfId="1" applyNumberFormat="1" applyFont="1" applyFill="1" applyBorder="1" applyAlignment="1">
      <alignment vertical="center"/>
    </xf>
    <xf numFmtId="183" fontId="36" fillId="2" borderId="8" xfId="1" applyNumberFormat="1" applyFont="1" applyFill="1" applyBorder="1" applyAlignment="1">
      <alignment vertical="center"/>
    </xf>
    <xf numFmtId="183" fontId="45" fillId="3" borderId="6" xfId="1" applyNumberFormat="1" applyFont="1" applyFill="1" applyBorder="1" applyAlignment="1">
      <alignment horizontal="center" vertical="center" wrapText="1"/>
    </xf>
    <xf numFmtId="183" fontId="36" fillId="3" borderId="6" xfId="1" applyNumberFormat="1" applyFont="1" applyFill="1" applyBorder="1" applyAlignment="1">
      <alignment horizontal="center" vertical="center" wrapText="1"/>
    </xf>
    <xf numFmtId="183" fontId="36" fillId="3" borderId="7" xfId="1" applyNumberFormat="1" applyFont="1" applyFill="1" applyBorder="1" applyAlignment="1">
      <alignment horizontal="center" vertical="center" wrapText="1"/>
    </xf>
    <xf numFmtId="183" fontId="36" fillId="3" borderId="8" xfId="1" applyNumberFormat="1" applyFont="1" applyFill="1" applyBorder="1" applyAlignment="1">
      <alignment horizontal="center" vertical="center" wrapText="1"/>
    </xf>
    <xf numFmtId="183" fontId="47" fillId="3" borderId="6" xfId="1" applyNumberFormat="1" applyFont="1" applyFill="1" applyBorder="1" applyAlignment="1">
      <alignment horizontal="center" vertical="center" wrapText="1"/>
    </xf>
    <xf numFmtId="183" fontId="13" fillId="3" borderId="0" xfId="1" applyNumberFormat="1" applyFont="1" applyFill="1" applyAlignment="1" applyProtection="1">
      <alignment vertical="center"/>
      <protection locked="0"/>
    </xf>
    <xf numFmtId="183" fontId="36" fillId="4" borderId="6" xfId="1" applyNumberFormat="1" applyFont="1" applyFill="1" applyBorder="1" applyAlignment="1" applyProtection="1">
      <alignment vertical="center" wrapText="1"/>
      <protection locked="0"/>
    </xf>
    <xf numFmtId="183" fontId="36" fillId="4" borderId="6" xfId="1" applyNumberFormat="1" applyFont="1" applyFill="1" applyBorder="1" applyAlignment="1" applyProtection="1">
      <alignment horizontal="right" vertical="center" wrapText="1"/>
      <protection locked="0"/>
    </xf>
    <xf numFmtId="183" fontId="36" fillId="4" borderId="7" xfId="1" applyNumberFormat="1" applyFont="1" applyFill="1" applyBorder="1" applyAlignment="1" applyProtection="1">
      <alignment vertical="center" wrapText="1"/>
      <protection locked="0"/>
    </xf>
    <xf numFmtId="183" fontId="36" fillId="4" borderId="8" xfId="1" applyNumberFormat="1" applyFont="1" applyFill="1" applyBorder="1" applyAlignment="1" applyProtection="1">
      <alignment vertical="center" wrapText="1"/>
      <protection locked="0"/>
    </xf>
    <xf numFmtId="183" fontId="47" fillId="4" borderId="6" xfId="1" applyNumberFormat="1" applyFont="1" applyFill="1" applyBorder="1" applyAlignment="1" applyProtection="1">
      <alignment vertical="center" wrapText="1"/>
      <protection locked="0"/>
    </xf>
    <xf numFmtId="183" fontId="36" fillId="4" borderId="0" xfId="1" applyNumberFormat="1" applyFont="1" applyFill="1" applyAlignment="1" applyProtection="1">
      <alignment vertical="center" wrapText="1"/>
      <protection locked="0"/>
    </xf>
    <xf numFmtId="183" fontId="36" fillId="4" borderId="22" xfId="1" applyNumberFormat="1" applyFont="1" applyFill="1" applyBorder="1" applyAlignment="1" applyProtection="1">
      <alignment vertical="center" wrapText="1"/>
      <protection locked="0"/>
    </xf>
    <xf numFmtId="183" fontId="2" fillId="4" borderId="6" xfId="1" applyNumberFormat="1" applyFont="1" applyFill="1" applyBorder="1" applyAlignment="1" applyProtection="1">
      <alignment vertical="center" wrapText="1"/>
      <protection locked="0"/>
    </xf>
    <xf numFmtId="183" fontId="36" fillId="4" borderId="6" xfId="1" applyNumberFormat="1" applyFont="1" applyFill="1" applyBorder="1" applyAlignment="1">
      <alignment vertical="center"/>
    </xf>
    <xf numFmtId="183" fontId="36" fillId="4" borderId="6" xfId="1" applyNumberFormat="1" applyFont="1" applyFill="1" applyBorder="1" applyAlignment="1" applyProtection="1">
      <alignment horizontal="center" vertical="center" wrapText="1"/>
      <protection locked="0"/>
    </xf>
    <xf numFmtId="183" fontId="50" fillId="4" borderId="0" xfId="1" applyNumberFormat="1" applyFont="1" applyFill="1" applyAlignment="1" applyProtection="1">
      <alignment vertical="center" wrapText="1"/>
      <protection locked="0"/>
    </xf>
    <xf numFmtId="183" fontId="36" fillId="4" borderId="9" xfId="1" applyNumberFormat="1" applyFont="1" applyFill="1" applyBorder="1" applyAlignment="1" applyProtection="1">
      <alignment vertical="center" wrapText="1"/>
      <protection locked="0"/>
    </xf>
    <xf numFmtId="183" fontId="36" fillId="4" borderId="10" xfId="1" applyNumberFormat="1" applyFont="1" applyFill="1" applyBorder="1" applyAlignment="1" applyProtection="1">
      <alignment vertical="center" wrapText="1"/>
      <protection locked="0"/>
    </xf>
    <xf numFmtId="183" fontId="2" fillId="4" borderId="10" xfId="1" applyNumberFormat="1" applyFont="1" applyFill="1" applyBorder="1" applyAlignment="1" applyProtection="1">
      <alignment vertical="center" wrapText="1"/>
      <protection locked="0"/>
    </xf>
    <xf numFmtId="183" fontId="36" fillId="4" borderId="10" xfId="1" applyNumberFormat="1" applyFont="1" applyFill="1" applyBorder="1" applyAlignment="1">
      <alignment vertical="center"/>
    </xf>
    <xf numFmtId="183" fontId="47" fillId="4" borderId="10" xfId="1" applyNumberFormat="1" applyFont="1" applyFill="1" applyBorder="1" applyAlignment="1" applyProtection="1">
      <alignment vertical="center" wrapText="1"/>
      <protection locked="0"/>
    </xf>
    <xf numFmtId="183" fontId="36" fillId="4" borderId="105" xfId="1" applyNumberFormat="1" applyFont="1" applyFill="1" applyBorder="1" applyAlignment="1" applyProtection="1">
      <alignment horizontal="left" vertical="center"/>
      <protection locked="0"/>
    </xf>
    <xf numFmtId="183" fontId="36" fillId="4" borderId="47" xfId="1" applyNumberFormat="1" applyFont="1" applyFill="1" applyBorder="1" applyAlignment="1" applyProtection="1">
      <alignment horizontal="left" vertical="center" wrapText="1"/>
      <protection locked="0"/>
    </xf>
    <xf numFmtId="183" fontId="36" fillId="4" borderId="5" xfId="1" applyNumberFormat="1" applyFont="1" applyFill="1" applyBorder="1" applyAlignment="1" applyProtection="1">
      <alignment vertical="center" wrapText="1"/>
      <protection locked="0"/>
    </xf>
    <xf numFmtId="183" fontId="36" fillId="4" borderId="15" xfId="1" applyNumberFormat="1" applyFont="1" applyFill="1" applyBorder="1" applyAlignment="1" applyProtection="1">
      <alignment vertical="center" wrapText="1"/>
      <protection locked="0"/>
    </xf>
    <xf numFmtId="183" fontId="36" fillId="4" borderId="12" xfId="1" applyNumberFormat="1" applyFont="1" applyFill="1" applyBorder="1" applyAlignment="1" applyProtection="1">
      <alignment vertical="center" wrapText="1"/>
      <protection locked="0"/>
    </xf>
    <xf numFmtId="183" fontId="36" fillId="4" borderId="12" xfId="1" applyNumberFormat="1" applyFont="1" applyFill="1" applyBorder="1" applyAlignment="1">
      <alignment vertical="center"/>
    </xf>
    <xf numFmtId="183" fontId="36" fillId="4" borderId="115" xfId="1" applyNumberFormat="1" applyFont="1" applyFill="1" applyBorder="1" applyAlignment="1" applyProtection="1">
      <alignment vertical="center" wrapText="1"/>
      <protection locked="0"/>
    </xf>
    <xf numFmtId="183" fontId="36" fillId="4" borderId="116" xfId="1" applyNumberFormat="1" applyFont="1" applyFill="1" applyBorder="1" applyAlignment="1" applyProtection="1">
      <alignment vertical="center" wrapText="1"/>
      <protection locked="0"/>
    </xf>
    <xf numFmtId="183" fontId="47" fillId="4" borderId="116" xfId="1" applyNumberFormat="1" applyFont="1" applyFill="1" applyBorder="1" applyAlignment="1" applyProtection="1">
      <alignment vertical="center" wrapText="1"/>
      <protection locked="0"/>
    </xf>
    <xf numFmtId="0" fontId="13" fillId="0" borderId="0" xfId="0" applyFont="1" applyAlignment="1">
      <alignment vertical="center" wrapText="1"/>
    </xf>
    <xf numFmtId="0" fontId="34"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horizontal="center" vertical="center" wrapText="1"/>
    </xf>
    <xf numFmtId="183" fontId="36" fillId="0" borderId="0" xfId="1" applyNumberFormat="1" applyFont="1" applyAlignment="1">
      <alignment vertical="center" wrapText="1"/>
    </xf>
    <xf numFmtId="0" fontId="37" fillId="0" borderId="0" xfId="0" applyFont="1" applyAlignment="1">
      <alignment vertical="center"/>
    </xf>
    <xf numFmtId="0" fontId="36" fillId="2" borderId="118" xfId="0" applyFont="1" applyFill="1" applyBorder="1" applyAlignment="1">
      <alignment horizontal="center" vertical="center" wrapText="1"/>
    </xf>
    <xf numFmtId="183" fontId="36" fillId="2" borderId="119" xfId="1" applyNumberFormat="1" applyFont="1" applyFill="1" applyBorder="1" applyAlignment="1">
      <alignment vertical="center" wrapText="1"/>
    </xf>
    <xf numFmtId="0" fontId="45" fillId="0" borderId="0" xfId="0" applyFont="1" applyAlignment="1">
      <alignment vertical="center" wrapText="1"/>
    </xf>
    <xf numFmtId="0" fontId="34" fillId="0" borderId="0" xfId="0" applyFont="1" applyAlignment="1">
      <alignment vertical="center"/>
    </xf>
    <xf numFmtId="0" fontId="23" fillId="0" borderId="0" xfId="0" applyFont="1" applyAlignment="1">
      <alignment vertical="center"/>
    </xf>
    <xf numFmtId="0" fontId="23" fillId="11" borderId="26" xfId="0" applyFont="1" applyFill="1" applyBorder="1" applyAlignment="1">
      <alignment horizontal="center" vertical="center"/>
    </xf>
    <xf numFmtId="0" fontId="23" fillId="12" borderId="26" xfId="0" applyFont="1" applyFill="1" applyBorder="1" applyAlignment="1">
      <alignment horizontal="center" vertical="center"/>
    </xf>
    <xf numFmtId="0" fontId="23" fillId="13" borderId="26" xfId="0" applyFont="1" applyFill="1" applyBorder="1" applyAlignment="1">
      <alignment horizontal="center" vertical="center"/>
    </xf>
    <xf numFmtId="0" fontId="51" fillId="0" borderId="19" xfId="0" applyFont="1" applyBorder="1" applyAlignment="1">
      <alignment horizontal="left" vertical="center"/>
    </xf>
    <xf numFmtId="0" fontId="12" fillId="0" borderId="44" xfId="0" applyFont="1" applyFill="1" applyBorder="1" applyAlignment="1">
      <alignment horizontal="center" vertical="center"/>
    </xf>
    <xf numFmtId="0" fontId="12" fillId="0" borderId="44" xfId="0" applyFont="1" applyFill="1" applyBorder="1" applyAlignment="1">
      <alignment horizontal="center" vertical="center" wrapText="1"/>
    </xf>
    <xf numFmtId="0" fontId="12" fillId="0" borderId="23" xfId="0" applyFont="1" applyBorder="1" applyAlignment="1">
      <alignment vertical="center"/>
    </xf>
    <xf numFmtId="0" fontId="4" fillId="0" borderId="20" xfId="0" applyFont="1" applyBorder="1" applyAlignment="1">
      <alignment horizontal="left" vertical="center" indent="2"/>
    </xf>
    <xf numFmtId="178" fontId="12" fillId="0" borderId="6" xfId="0" applyNumberFormat="1" applyFont="1" applyFill="1" applyBorder="1" applyAlignment="1">
      <alignment vertical="center"/>
    </xf>
    <xf numFmtId="178" fontId="12" fillId="0" borderId="24" xfId="0" applyNumberFormat="1" applyFont="1" applyFill="1" applyBorder="1" applyAlignment="1">
      <alignment vertical="center"/>
    </xf>
    <xf numFmtId="178" fontId="12" fillId="0" borderId="6" xfId="0" applyNumberFormat="1" applyFont="1" applyFill="1" applyBorder="1" applyAlignment="1">
      <alignment horizontal="left" vertical="center" indent="2"/>
    </xf>
    <xf numFmtId="178" fontId="12" fillId="0" borderId="24" xfId="0" applyNumberFormat="1" applyFont="1" applyFill="1" applyBorder="1" applyAlignment="1">
      <alignment horizontal="left" vertical="center" indent="2"/>
    </xf>
    <xf numFmtId="0" fontId="5" fillId="0" borderId="0" xfId="0" applyFont="1" applyAlignment="1">
      <alignment horizontal="left" vertical="center" indent="2"/>
    </xf>
    <xf numFmtId="0" fontId="23" fillId="0" borderId="25" xfId="0" applyFont="1" applyBorder="1" applyAlignment="1">
      <alignment horizontal="center" vertical="center"/>
    </xf>
    <xf numFmtId="178" fontId="20" fillId="0" borderId="26" xfId="0" applyNumberFormat="1" applyFont="1" applyFill="1" applyBorder="1" applyAlignment="1">
      <alignment vertical="center"/>
    </xf>
    <xf numFmtId="0" fontId="8" fillId="0" borderId="0" xfId="0" applyFont="1" applyAlignment="1">
      <alignment vertical="center"/>
    </xf>
    <xf numFmtId="178" fontId="12" fillId="0" borderId="44" xfId="0" applyNumberFormat="1" applyFont="1" applyFill="1" applyBorder="1" applyAlignment="1">
      <alignment vertical="center"/>
    </xf>
    <xf numFmtId="0" fontId="12" fillId="0" borderId="23" xfId="0" applyFont="1" applyFill="1" applyBorder="1" applyAlignment="1">
      <alignment vertical="center"/>
    </xf>
    <xf numFmtId="178" fontId="20" fillId="0" borderId="28" xfId="0" applyNumberFormat="1" applyFont="1" applyFill="1" applyBorder="1" applyAlignment="1">
      <alignment vertical="center"/>
    </xf>
    <xf numFmtId="0" fontId="23" fillId="0" borderId="41" xfId="0" applyFont="1" applyBorder="1" applyAlignment="1">
      <alignment horizontal="left" vertical="center"/>
    </xf>
    <xf numFmtId="178" fontId="20" fillId="0" borderId="17" xfId="0" applyNumberFormat="1" applyFont="1" applyFill="1" applyBorder="1" applyAlignment="1">
      <alignment vertical="center"/>
    </xf>
    <xf numFmtId="178" fontId="20" fillId="0" borderId="18" xfId="0" applyNumberFormat="1" applyFont="1" applyFill="1" applyBorder="1" applyAlignment="1">
      <alignment vertical="center"/>
    </xf>
    <xf numFmtId="0" fontId="4" fillId="0" borderId="20" xfId="0" applyFont="1" applyBorder="1" applyAlignment="1">
      <alignment horizontal="left" vertical="center" wrapText="1" indent="2"/>
    </xf>
    <xf numFmtId="178" fontId="12" fillId="0" borderId="6" xfId="0" applyNumberFormat="1" applyFont="1" applyBorder="1" applyAlignment="1">
      <alignment vertical="center"/>
    </xf>
    <xf numFmtId="0" fontId="12" fillId="0" borderId="24" xfId="0" applyFont="1" applyBorder="1" applyAlignment="1">
      <alignment vertical="center"/>
    </xf>
    <xf numFmtId="178" fontId="20" fillId="0" borderId="26" xfId="0" applyNumberFormat="1" applyFont="1" applyBorder="1" applyAlignment="1">
      <alignment vertical="center"/>
    </xf>
    <xf numFmtId="0" fontId="20" fillId="0" borderId="28" xfId="0" applyFont="1" applyBorder="1" applyAlignment="1">
      <alignment vertical="center"/>
    </xf>
    <xf numFmtId="0" fontId="23" fillId="0" borderId="120" xfId="0" applyFont="1" applyBorder="1" applyAlignment="1">
      <alignment horizontal="center" vertical="center"/>
    </xf>
    <xf numFmtId="178" fontId="20" fillId="0" borderId="121" xfId="0" applyNumberFormat="1" applyFont="1" applyBorder="1" applyAlignment="1">
      <alignment vertical="center"/>
    </xf>
    <xf numFmtId="178" fontId="20" fillId="0" borderId="122" xfId="0" applyNumberFormat="1" applyFont="1" applyBorder="1" applyAlignment="1">
      <alignment vertical="center"/>
    </xf>
    <xf numFmtId="0" fontId="5" fillId="0" borderId="0" xfId="5" applyFont="1" applyFill="1" applyAlignment="1">
      <alignment vertical="center" wrapText="1"/>
    </xf>
    <xf numFmtId="0" fontId="0" fillId="0" borderId="0" xfId="0" applyAlignment="1"/>
    <xf numFmtId="0" fontId="4" fillId="0" borderId="0" xfId="0" applyFont="1" applyAlignment="1">
      <alignment horizontal="right"/>
    </xf>
    <xf numFmtId="0" fontId="5" fillId="0" borderId="0" xfId="0" applyFont="1" applyAlignment="1">
      <alignment horizontal="right"/>
    </xf>
    <xf numFmtId="0" fontId="5" fillId="0" borderId="41" xfId="0" applyFont="1" applyBorder="1" applyAlignment="1">
      <alignment horizontal="center"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0" xfId="0" applyAlignment="1">
      <alignment horizontal="center" vertical="center"/>
    </xf>
    <xf numFmtId="184" fontId="5" fillId="0" borderId="6" xfId="0" applyNumberFormat="1" applyFont="1" applyBorder="1" applyAlignment="1">
      <alignment horizontal="right" vertical="center"/>
    </xf>
    <xf numFmtId="184" fontId="5" fillId="0" borderId="24" xfId="0" applyNumberFormat="1" applyFont="1" applyBorder="1" applyAlignment="1">
      <alignment horizontal="right" vertical="center"/>
    </xf>
    <xf numFmtId="0" fontId="52" fillId="0" borderId="24" xfId="7" applyFont="1" applyFill="1" applyBorder="1" applyAlignment="1">
      <alignment horizontal="right" vertical="center" wrapText="1"/>
    </xf>
    <xf numFmtId="0" fontId="5" fillId="0" borderId="24" xfId="0" applyFont="1" applyBorder="1" applyAlignment="1">
      <alignment horizontal="right" vertical="center"/>
    </xf>
    <xf numFmtId="0" fontId="5" fillId="0" borderId="24" xfId="0" applyFont="1" applyBorder="1" applyAlignment="1">
      <alignment horizontal="right" vertical="center" wrapText="1"/>
    </xf>
    <xf numFmtId="0" fontId="5" fillId="0" borderId="24" xfId="0" applyFont="1" applyFill="1" applyBorder="1" applyAlignment="1">
      <alignment horizontal="right" vertical="center" wrapText="1"/>
    </xf>
    <xf numFmtId="0" fontId="5" fillId="0" borderId="26" xfId="0" applyFont="1" applyBorder="1" applyAlignment="1">
      <alignment horizontal="left" vertical="center" wrapText="1"/>
    </xf>
    <xf numFmtId="184" fontId="5" fillId="0" borderId="26" xfId="0" applyNumberFormat="1" applyFont="1" applyBorder="1" applyAlignment="1">
      <alignment horizontal="right" vertical="center"/>
    </xf>
    <xf numFmtId="0" fontId="5" fillId="0" borderId="28" xfId="0" applyFont="1" applyBorder="1" applyAlignment="1">
      <alignment horizontal="right" vertical="center"/>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right" vertical="center"/>
    </xf>
    <xf numFmtId="0" fontId="5" fillId="0" borderId="29" xfId="5" applyFont="1" applyFill="1" applyBorder="1" applyAlignment="1">
      <alignment horizontal="right" vertical="center" wrapText="1"/>
    </xf>
    <xf numFmtId="0" fontId="5" fillId="0" borderId="20" xfId="5" applyFont="1" applyFill="1" applyBorder="1" applyAlignment="1">
      <alignment vertical="center" wrapText="1"/>
    </xf>
    <xf numFmtId="0" fontId="5" fillId="0" borderId="6" xfId="5" applyFont="1" applyFill="1" applyBorder="1" applyAlignment="1">
      <alignment vertical="center" wrapText="1"/>
    </xf>
    <xf numFmtId="184" fontId="5" fillId="0" borderId="6" xfId="5" applyNumberFormat="1" applyFont="1" applyFill="1" applyBorder="1" applyAlignment="1">
      <alignment horizontal="right" vertical="center" wrapText="1"/>
    </xf>
    <xf numFmtId="184" fontId="5" fillId="0" borderId="6" xfId="5" applyNumberFormat="1" applyFont="1" applyFill="1" applyBorder="1" applyAlignment="1">
      <alignment vertical="center" wrapText="1"/>
    </xf>
    <xf numFmtId="0" fontId="5" fillId="0" borderId="24" xfId="5" applyFont="1" applyFill="1" applyBorder="1" applyAlignment="1">
      <alignment vertical="center" wrapText="1"/>
    </xf>
    <xf numFmtId="0" fontId="5" fillId="0" borderId="25" xfId="5" applyFont="1" applyFill="1" applyBorder="1" applyAlignment="1">
      <alignment vertical="center" wrapText="1"/>
    </xf>
    <xf numFmtId="0" fontId="5" fillId="0" borderId="26" xfId="5" applyFont="1" applyFill="1" applyBorder="1" applyAlignment="1">
      <alignment vertical="center" wrapText="1"/>
    </xf>
    <xf numFmtId="184" fontId="5" fillId="0" borderId="26" xfId="5" applyNumberFormat="1" applyFont="1" applyFill="1" applyBorder="1" applyAlignment="1">
      <alignment vertical="center" wrapText="1"/>
    </xf>
    <xf numFmtId="0" fontId="5" fillId="0" borderId="28" xfId="5" applyFont="1" applyFill="1" applyBorder="1" applyAlignment="1">
      <alignment vertical="center" wrapText="1"/>
    </xf>
    <xf numFmtId="0" fontId="5" fillId="0" borderId="0" xfId="5" applyFont="1" applyFill="1" applyAlignment="1">
      <alignment vertical="center"/>
    </xf>
    <xf numFmtId="0" fontId="5" fillId="0" borderId="0" xfId="6" applyFont="1" applyFill="1" applyAlignment="1">
      <alignment vertical="center" wrapText="1"/>
    </xf>
    <xf numFmtId="0" fontId="5" fillId="0" borderId="6" xfId="6" applyFont="1" applyFill="1" applyBorder="1" applyAlignment="1">
      <alignment horizontal="center" vertical="center" wrapText="1"/>
    </xf>
    <xf numFmtId="0" fontId="5" fillId="0" borderId="24" xfId="6" applyFont="1" applyFill="1" applyBorder="1" applyAlignment="1">
      <alignment horizontal="center" vertical="center" wrapText="1"/>
    </xf>
    <xf numFmtId="0" fontId="5" fillId="0" borderId="20" xfId="6" applyFont="1" applyFill="1" applyBorder="1" applyAlignment="1">
      <alignment vertical="center" wrapText="1"/>
    </xf>
    <xf numFmtId="0" fontId="5" fillId="0" borderId="6" xfId="6" applyFont="1" applyFill="1" applyBorder="1" applyAlignment="1">
      <alignment vertical="center" wrapText="1"/>
    </xf>
    <xf numFmtId="184" fontId="5" fillId="0" borderId="6" xfId="6" applyNumberFormat="1" applyFont="1" applyFill="1" applyBorder="1" applyAlignment="1">
      <alignment vertical="center" wrapText="1"/>
    </xf>
    <xf numFmtId="0" fontId="5" fillId="0" borderId="24" xfId="6" applyFont="1" applyFill="1" applyBorder="1" applyAlignment="1">
      <alignment vertical="center" wrapText="1"/>
    </xf>
    <xf numFmtId="0" fontId="5" fillId="0" borderId="25" xfId="6" applyFont="1" applyFill="1" applyBorder="1" applyAlignment="1">
      <alignment vertical="center" wrapText="1"/>
    </xf>
    <xf numFmtId="0" fontId="5" fillId="0" borderId="26" xfId="6" applyFont="1" applyFill="1" applyBorder="1" applyAlignment="1">
      <alignment vertical="center" wrapText="1"/>
    </xf>
    <xf numFmtId="0" fontId="5" fillId="0" borderId="28" xfId="6" applyFont="1" applyFill="1" applyBorder="1" applyAlignment="1">
      <alignment vertical="center" wrapText="1"/>
    </xf>
    <xf numFmtId="0" fontId="5" fillId="0" borderId="0" xfId="6" applyFont="1" applyFill="1" applyAlignment="1">
      <alignment vertical="center"/>
    </xf>
    <xf numFmtId="3" fontId="20" fillId="0" borderId="0" xfId="1" applyNumberFormat="1" applyFont="1"/>
    <xf numFmtId="3" fontId="12" fillId="0" borderId="0" xfId="1" applyNumberFormat="1" applyFont="1"/>
    <xf numFmtId="3" fontId="23" fillId="0" borderId="0" xfId="1" applyNumberFormat="1" applyFont="1"/>
    <xf numFmtId="0" fontId="19" fillId="0" borderId="0" xfId="0" applyFont="1"/>
    <xf numFmtId="0" fontId="8" fillId="0" borderId="0" xfId="0" applyFont="1" applyAlignment="1">
      <alignment horizontal="right"/>
    </xf>
    <xf numFmtId="0" fontId="5" fillId="0" borderId="22" xfId="0" applyFont="1" applyBorder="1" applyAlignment="1">
      <alignment horizontal="center" vertical="center"/>
    </xf>
    <xf numFmtId="0" fontId="5" fillId="0" borderId="6" xfId="0" applyFont="1" applyBorder="1" applyAlignment="1">
      <alignment horizontal="center" vertical="center" wrapText="1"/>
    </xf>
    <xf numFmtId="0" fontId="0" fillId="0" borderId="6" xfId="0" applyBorder="1" applyAlignment="1">
      <alignment horizontal="center" vertical="center"/>
    </xf>
    <xf numFmtId="49" fontId="0" fillId="0" borderId="44" xfId="0" applyNumberFormat="1" applyBorder="1" applyAlignment="1">
      <alignment horizontal="center" vertical="center"/>
    </xf>
    <xf numFmtId="0" fontId="12" fillId="0" borderId="20" xfId="0" applyFont="1" applyFill="1" applyBorder="1" applyAlignment="1">
      <alignment vertical="center" shrinkToFit="1"/>
    </xf>
    <xf numFmtId="0" fontId="5" fillId="0" borderId="6" xfId="0" applyFont="1" applyFill="1" applyBorder="1" applyAlignment="1">
      <alignment horizontal="right"/>
    </xf>
    <xf numFmtId="190" fontId="52" fillId="0" borderId="6" xfId="0" applyNumberFormat="1" applyFont="1" applyFill="1" applyBorder="1"/>
    <xf numFmtId="187" fontId="52" fillId="0" borderId="6" xfId="1" applyNumberFormat="1" applyFont="1" applyFill="1" applyBorder="1"/>
    <xf numFmtId="178" fontId="52" fillId="0" borderId="6" xfId="1" applyNumberFormat="1" applyFont="1" applyFill="1" applyBorder="1"/>
    <xf numFmtId="178" fontId="21" fillId="0" borderId="6" xfId="1" applyNumberFormat="1" applyFont="1" applyFill="1" applyBorder="1"/>
    <xf numFmtId="0" fontId="5" fillId="0" borderId="24" xfId="0" applyFont="1" applyBorder="1"/>
    <xf numFmtId="0" fontId="22" fillId="0" borderId="20" xfId="0" applyFont="1" applyFill="1" applyBorder="1" applyAlignment="1">
      <alignment vertical="center" shrinkToFit="1"/>
    </xf>
    <xf numFmtId="0" fontId="12" fillId="0" borderId="6" xfId="0" applyFont="1" applyBorder="1" applyAlignment="1">
      <alignment horizontal="left"/>
    </xf>
    <xf numFmtId="178" fontId="52" fillId="0" borderId="22" xfId="1" applyNumberFormat="1" applyFont="1" applyFill="1" applyBorder="1"/>
    <xf numFmtId="0" fontId="12" fillId="0" borderId="10" xfId="0" applyFont="1" applyBorder="1"/>
    <xf numFmtId="0" fontId="53" fillId="0" borderId="20" xfId="0" applyFont="1" applyBorder="1" applyAlignment="1">
      <alignment horizontal="left"/>
    </xf>
    <xf numFmtId="0" fontId="5" fillId="0" borderId="6" xfId="0" applyFont="1" applyBorder="1" applyAlignment="1">
      <alignment horizontal="right"/>
    </xf>
    <xf numFmtId="178" fontId="52" fillId="0" borderId="6" xfId="1" applyNumberFormat="1" applyFont="1" applyBorder="1"/>
    <xf numFmtId="178" fontId="52" fillId="0" borderId="22" xfId="1" applyNumberFormat="1" applyFont="1" applyBorder="1"/>
    <xf numFmtId="0" fontId="5" fillId="0" borderId="8" xfId="0" applyFont="1" applyBorder="1"/>
    <xf numFmtId="0" fontId="5" fillId="0" borderId="20" xfId="0" applyFont="1" applyBorder="1"/>
    <xf numFmtId="0" fontId="5" fillId="0" borderId="22" xfId="0" applyFont="1" applyBorder="1"/>
    <xf numFmtId="0" fontId="0" fillId="0" borderId="6" xfId="0" applyBorder="1"/>
    <xf numFmtId="0" fontId="54" fillId="0" borderId="20" xfId="0" applyFont="1" applyBorder="1" applyAlignment="1">
      <alignment horizontal="left"/>
    </xf>
    <xf numFmtId="0" fontId="20" fillId="0" borderId="25" xfId="0" applyFont="1" applyBorder="1" applyAlignment="1">
      <alignment horizontal="left"/>
    </xf>
    <xf numFmtId="0" fontId="5" fillId="0" borderId="26" xfId="0" applyFont="1" applyBorder="1" applyAlignment="1">
      <alignment horizontal="right"/>
    </xf>
    <xf numFmtId="0" fontId="5" fillId="0" borderId="26" xfId="0" applyFont="1" applyBorder="1"/>
    <xf numFmtId="0" fontId="12" fillId="0" borderId="26" xfId="0" applyFont="1" applyBorder="1"/>
    <xf numFmtId="0" fontId="5" fillId="0" borderId="42" xfId="0" applyFont="1" applyBorder="1"/>
    <xf numFmtId="0" fontId="5" fillId="0" borderId="28" xfId="0" applyFont="1" applyBorder="1"/>
    <xf numFmtId="0" fontId="30" fillId="0" borderId="0" xfId="10" applyFont="1" applyFill="1" applyAlignment="1"/>
    <xf numFmtId="0" fontId="30" fillId="0" borderId="0" xfId="10" applyFont="1" applyFill="1" applyAlignment="1">
      <alignment horizontal="left"/>
    </xf>
    <xf numFmtId="0" fontId="0" fillId="0" borderId="0" xfId="10" applyFont="1" applyFill="1" applyAlignment="1"/>
    <xf numFmtId="3" fontId="20" fillId="0" borderId="0" xfId="1" applyNumberFormat="1" applyFont="1" applyAlignment="1">
      <alignment wrapText="1"/>
    </xf>
    <xf numFmtId="0" fontId="5" fillId="0" borderId="124" xfId="0" applyFont="1" applyBorder="1" applyAlignment="1">
      <alignment horizontal="left" vertical="center"/>
    </xf>
    <xf numFmtId="0" fontId="5" fillId="0" borderId="66" xfId="0" applyFont="1" applyBorder="1" applyAlignment="1">
      <alignment horizontal="left" vertical="center"/>
    </xf>
    <xf numFmtId="0" fontId="5" fillId="0" borderId="125" xfId="0" applyFont="1" applyBorder="1" applyAlignment="1">
      <alignment vertical="center"/>
    </xf>
    <xf numFmtId="0" fontId="5" fillId="0" borderId="83" xfId="0" applyFont="1" applyBorder="1" applyAlignment="1">
      <alignment horizontal="center" wrapText="1"/>
    </xf>
    <xf numFmtId="0" fontId="5" fillId="0" borderId="83" xfId="0" applyFont="1" applyBorder="1" applyAlignment="1">
      <alignment horizontal="center"/>
    </xf>
    <xf numFmtId="0" fontId="0" fillId="0" borderId="126" xfId="0" applyBorder="1" applyAlignment="1">
      <alignment horizontal="left"/>
    </xf>
    <xf numFmtId="0" fontId="0" fillId="0" borderId="127" xfId="0" applyBorder="1" applyAlignment="1">
      <alignment horizontal="center" vertical="center"/>
    </xf>
    <xf numFmtId="0" fontId="5" fillId="0" borderId="128" xfId="0" applyFont="1" applyBorder="1" applyAlignment="1">
      <alignment horizontal="center" vertical="center"/>
    </xf>
    <xf numFmtId="0" fontId="5" fillId="0" borderId="83" xfId="0" applyFont="1" applyBorder="1" applyAlignment="1">
      <alignment horizontal="center" vertical="center" wrapText="1"/>
    </xf>
    <xf numFmtId="0" fontId="5" fillId="0" borderId="83" xfId="0" applyFont="1" applyBorder="1" applyAlignment="1">
      <alignment horizontal="center" vertical="top" wrapText="1"/>
    </xf>
    <xf numFmtId="0" fontId="5" fillId="0" borderId="126" xfId="0" applyFont="1" applyBorder="1" applyAlignment="1">
      <alignment horizontal="center"/>
    </xf>
    <xf numFmtId="0" fontId="0" fillId="0" borderId="68" xfId="0" applyBorder="1" applyAlignment="1">
      <alignment horizontal="center" vertical="top"/>
    </xf>
    <xf numFmtId="0" fontId="0" fillId="0" borderId="68" xfId="0" applyBorder="1" applyAlignment="1">
      <alignment horizontal="center"/>
    </xf>
    <xf numFmtId="0" fontId="5" fillId="0" borderId="130" xfId="0" applyFont="1" applyBorder="1" applyAlignment="1">
      <alignment horizontal="center"/>
    </xf>
    <xf numFmtId="0" fontId="5" fillId="0" borderId="131" xfId="0" applyFont="1" applyBorder="1" applyAlignment="1">
      <alignment horizontal="center"/>
    </xf>
    <xf numFmtId="0" fontId="5" fillId="0" borderId="132" xfId="0" applyFont="1" applyBorder="1" applyAlignment="1">
      <alignment horizontal="center"/>
    </xf>
    <xf numFmtId="0" fontId="5" fillId="0" borderId="133" xfId="0" applyFont="1" applyBorder="1"/>
    <xf numFmtId="0" fontId="8" fillId="0" borderId="134" xfId="0" applyFont="1" applyBorder="1"/>
    <xf numFmtId="0" fontId="5" fillId="0" borderId="53" xfId="0" applyFont="1" applyBorder="1" applyAlignment="1">
      <alignment horizontal="right"/>
    </xf>
    <xf numFmtId="0" fontId="5" fillId="0" borderId="53" xfId="0" applyFont="1" applyBorder="1"/>
    <xf numFmtId="0" fontId="12" fillId="0" borderId="135" xfId="0" applyFont="1" applyBorder="1"/>
    <xf numFmtId="190" fontId="5" fillId="0" borderId="45" xfId="0" applyNumberFormat="1" applyFont="1" applyBorder="1"/>
    <xf numFmtId="0" fontId="5" fillId="0" borderId="87" xfId="0" applyFont="1" applyBorder="1"/>
    <xf numFmtId="0" fontId="5" fillId="0" borderId="90" xfId="0" applyFont="1" applyBorder="1"/>
    <xf numFmtId="190" fontId="5" fillId="0" borderId="53" xfId="0" applyNumberFormat="1" applyFont="1" applyBorder="1" applyAlignment="1">
      <alignment horizontal="right" vertical="center"/>
    </xf>
    <xf numFmtId="190" fontId="5" fillId="0" borderId="54" xfId="0" applyNumberFormat="1" applyFont="1" applyBorder="1" applyAlignment="1">
      <alignment horizontal="right" vertical="top"/>
    </xf>
    <xf numFmtId="190" fontId="5" fillId="0" borderId="52" xfId="0" applyNumberFormat="1" applyFont="1" applyBorder="1" applyAlignment="1">
      <alignment horizontal="right"/>
    </xf>
    <xf numFmtId="190" fontId="5" fillId="0" borderId="54" xfId="0" applyNumberFormat="1" applyFont="1" applyBorder="1" applyAlignment="1">
      <alignment horizontal="right" vertical="center"/>
    </xf>
    <xf numFmtId="190" fontId="5" fillId="0" borderId="52" xfId="0" applyNumberFormat="1" applyFont="1" applyBorder="1" applyAlignment="1">
      <alignment horizontal="right" vertical="center"/>
    </xf>
    <xf numFmtId="0" fontId="6" fillId="0" borderId="87" xfId="0" applyFont="1" applyBorder="1"/>
    <xf numFmtId="0" fontId="12" fillId="0" borderId="135" xfId="0" applyFont="1" applyBorder="1" applyAlignment="1">
      <alignment horizontal="left"/>
    </xf>
    <xf numFmtId="190" fontId="5" fillId="0" borderId="50" xfId="0" applyNumberFormat="1" applyFont="1" applyBorder="1" applyAlignment="1">
      <alignment horizontal="right" vertical="center"/>
    </xf>
    <xf numFmtId="0" fontId="5" fillId="0" borderId="90" xfId="0" applyFont="1" applyBorder="1" applyAlignment="1">
      <alignment horizontal="right" vertical="center"/>
    </xf>
    <xf numFmtId="190" fontId="5" fillId="0" borderId="53" xfId="0" applyNumberFormat="1" applyFont="1" applyBorder="1" applyAlignment="1">
      <alignment horizontal="right"/>
    </xf>
    <xf numFmtId="0" fontId="0" fillId="0" borderId="126" xfId="0" applyBorder="1"/>
    <xf numFmtId="0" fontId="8" fillId="0" borderId="90" xfId="0" applyFont="1" applyBorder="1" applyAlignment="1">
      <alignment vertical="center"/>
    </xf>
    <xf numFmtId="0" fontId="5" fillId="0" borderId="74" xfId="0" applyFont="1" applyBorder="1"/>
    <xf numFmtId="190" fontId="5" fillId="0" borderId="50" xfId="0" applyNumberFormat="1" applyFont="1" applyBorder="1" applyAlignment="1">
      <alignment horizontal="right"/>
    </xf>
    <xf numFmtId="0" fontId="5" fillId="0" borderId="90" xfId="0" applyFont="1" applyBorder="1" applyAlignment="1">
      <alignment horizontal="right"/>
    </xf>
    <xf numFmtId="190" fontId="5" fillId="0" borderId="53" xfId="0" applyNumberFormat="1" applyFont="1" applyBorder="1"/>
    <xf numFmtId="0" fontId="12" fillId="0" borderId="106" xfId="0" applyFont="1" applyBorder="1"/>
    <xf numFmtId="190" fontId="5" fillId="0" borderId="48" xfId="0" applyNumberFormat="1" applyFont="1" applyBorder="1" applyAlignment="1">
      <alignment horizontal="right" vertical="center"/>
    </xf>
    <xf numFmtId="0" fontId="8" fillId="0" borderId="90" xfId="0" applyFont="1" applyBorder="1"/>
    <xf numFmtId="190" fontId="5" fillId="0" borderId="20" xfId="0" applyNumberFormat="1" applyFont="1" applyBorder="1" applyAlignment="1">
      <alignment horizontal="right" vertical="center"/>
    </xf>
    <xf numFmtId="190" fontId="5" fillId="0" borderId="24" xfId="0" applyNumberFormat="1" applyFont="1" applyBorder="1" applyAlignment="1">
      <alignment horizontal="right"/>
    </xf>
    <xf numFmtId="0" fontId="20" fillId="0" borderId="106" xfId="0" applyFont="1" applyBorder="1"/>
    <xf numFmtId="190" fontId="5" fillId="0" borderId="20" xfId="0" applyNumberFormat="1" applyFont="1" applyBorder="1" applyAlignment="1">
      <alignment horizontal="right"/>
    </xf>
    <xf numFmtId="0" fontId="8" fillId="0" borderId="74" xfId="0" applyFont="1" applyBorder="1"/>
    <xf numFmtId="184" fontId="5" fillId="0" borderId="53" xfId="0" applyNumberFormat="1" applyFont="1" applyBorder="1"/>
    <xf numFmtId="0" fontId="0" fillId="0" borderId="106" xfId="0" applyBorder="1"/>
    <xf numFmtId="0" fontId="0" fillId="0" borderId="135" xfId="0" applyBorder="1"/>
    <xf numFmtId="178" fontId="5" fillId="0" borderId="20" xfId="0" applyNumberFormat="1" applyFont="1" applyBorder="1"/>
    <xf numFmtId="178" fontId="5" fillId="0" borderId="24" xfId="0" applyNumberFormat="1" applyFont="1" applyBorder="1"/>
    <xf numFmtId="0" fontId="12" fillId="0" borderId="135" xfId="0" applyFont="1" applyBorder="1" applyAlignment="1">
      <alignment horizontal="center"/>
    </xf>
    <xf numFmtId="178" fontId="5" fillId="0" borderId="20" xfId="0" applyNumberFormat="1" applyFont="1" applyFill="1" applyBorder="1" applyAlignment="1">
      <alignment vertical="center"/>
    </xf>
    <xf numFmtId="178" fontId="5" fillId="0" borderId="24" xfId="0" applyNumberFormat="1" applyFont="1" applyFill="1" applyBorder="1" applyAlignment="1">
      <alignment vertical="center"/>
    </xf>
    <xf numFmtId="0" fontId="5" fillId="0" borderId="50" xfId="0" applyFont="1" applyBorder="1" applyAlignment="1">
      <alignment horizontal="right"/>
    </xf>
    <xf numFmtId="0" fontId="5" fillId="0" borderId="50" xfId="0" applyFont="1" applyBorder="1"/>
    <xf numFmtId="184" fontId="5" fillId="0" borderId="24" xfId="0" applyNumberFormat="1" applyFont="1" applyBorder="1"/>
    <xf numFmtId="0" fontId="5" fillId="0" borderId="88" xfId="0" applyFont="1" applyBorder="1"/>
    <xf numFmtId="0" fontId="5" fillId="0" borderId="57" xfId="0" applyFont="1" applyBorder="1" applyAlignment="1">
      <alignment horizontal="right"/>
    </xf>
    <xf numFmtId="0" fontId="5" fillId="0" borderId="57" xfId="0" applyFont="1" applyBorder="1"/>
    <xf numFmtId="184" fontId="5" fillId="0" borderId="57" xfId="0" applyNumberFormat="1" applyFont="1" applyBorder="1"/>
    <xf numFmtId="0" fontId="0" fillId="0" borderId="20" xfId="0" applyBorder="1"/>
    <xf numFmtId="178" fontId="0" fillId="0" borderId="24" xfId="0" applyNumberFormat="1" applyBorder="1"/>
    <xf numFmtId="0" fontId="5" fillId="0" borderId="96" xfId="0" applyFont="1" applyBorder="1"/>
    <xf numFmtId="0" fontId="19" fillId="0" borderId="30" xfId="0" applyFont="1" applyBorder="1" applyAlignment="1">
      <alignment horizontal="left"/>
    </xf>
    <xf numFmtId="0" fontId="5" fillId="0" borderId="30" xfId="0" applyFont="1" applyBorder="1" applyAlignment="1">
      <alignment horizontal="right"/>
    </xf>
    <xf numFmtId="0" fontId="5" fillId="0" borderId="30" xfId="0" applyFont="1" applyBorder="1"/>
    <xf numFmtId="184" fontId="5" fillId="0" borderId="69" xfId="0" applyNumberFormat="1" applyFont="1" applyBorder="1"/>
    <xf numFmtId="0" fontId="29" fillId="0" borderId="136" xfId="10" applyFont="1" applyFill="1" applyBorder="1" applyAlignment="1"/>
    <xf numFmtId="0" fontId="5" fillId="0" borderId="25" xfId="0" applyFont="1" applyBorder="1"/>
    <xf numFmtId="190" fontId="5" fillId="0" borderId="28" xfId="0" applyNumberFormat="1" applyFont="1" applyBorder="1"/>
    <xf numFmtId="0" fontId="5" fillId="0" borderId="69" xfId="0" applyFont="1" applyBorder="1"/>
    <xf numFmtId="0" fontId="19" fillId="2" borderId="0" xfId="0" applyFont="1" applyFill="1"/>
    <xf numFmtId="0" fontId="55" fillId="0" borderId="0" xfId="0" applyFont="1" applyAlignment="1"/>
    <xf numFmtId="0" fontId="56" fillId="0" borderId="0" xfId="0" applyFont="1" applyAlignment="1">
      <alignment horizontal="center"/>
    </xf>
    <xf numFmtId="0" fontId="20" fillId="0" borderId="0" xfId="0" applyFont="1" applyAlignment="1">
      <alignment wrapText="1"/>
    </xf>
    <xf numFmtId="0" fontId="55" fillId="0" borderId="0" xfId="0" applyFont="1"/>
    <xf numFmtId="0" fontId="56" fillId="0" borderId="0" xfId="0" applyFont="1"/>
    <xf numFmtId="0" fontId="12" fillId="0" borderId="0" xfId="0" applyFont="1" applyAlignment="1"/>
    <xf numFmtId="0" fontId="5" fillId="0" borderId="0" xfId="0" applyFont="1" applyAlignment="1"/>
    <xf numFmtId="0" fontId="12" fillId="0" borderId="46" xfId="0" applyFont="1" applyBorder="1" applyAlignment="1">
      <alignment horizontal="center" vertical="center"/>
    </xf>
    <xf numFmtId="0" fontId="12" fillId="0" borderId="137" xfId="0" applyFont="1" applyBorder="1" applyAlignment="1">
      <alignment horizontal="center" vertical="center" wrapText="1"/>
    </xf>
    <xf numFmtId="0" fontId="12" fillId="0" borderId="138" xfId="0" applyFont="1" applyBorder="1" applyAlignment="1">
      <alignment horizontal="center" vertical="center" wrapText="1"/>
    </xf>
    <xf numFmtId="0" fontId="12" fillId="0" borderId="139" xfId="0" applyFont="1" applyBorder="1" applyAlignment="1">
      <alignment horizontal="center" vertical="center" wrapText="1"/>
    </xf>
    <xf numFmtId="0" fontId="20" fillId="3" borderId="56" xfId="0" applyFont="1" applyFill="1" applyBorder="1" applyAlignment="1">
      <alignment vertical="center"/>
    </xf>
    <xf numFmtId="184" fontId="8" fillId="3" borderId="50" xfId="0" applyNumberFormat="1" applyFont="1" applyFill="1" applyBorder="1" applyAlignment="1">
      <alignment vertical="center"/>
    </xf>
    <xf numFmtId="184" fontId="8" fillId="3" borderId="111" xfId="0" applyNumberFormat="1" applyFont="1" applyFill="1" applyBorder="1" applyAlignment="1">
      <alignment vertical="center"/>
    </xf>
    <xf numFmtId="0" fontId="12" fillId="0" borderId="56" xfId="0" applyFont="1" applyBorder="1"/>
    <xf numFmtId="184" fontId="5" fillId="0" borderId="50" xfId="0" applyNumberFormat="1" applyFont="1" applyFill="1" applyBorder="1" applyAlignment="1">
      <alignment vertical="center"/>
    </xf>
    <xf numFmtId="184" fontId="5" fillId="0" borderId="111" xfId="0" applyNumberFormat="1" applyFont="1" applyFill="1" applyBorder="1" applyAlignment="1">
      <alignment vertical="center"/>
    </xf>
    <xf numFmtId="0" fontId="12" fillId="3" borderId="56" xfId="0" applyFont="1" applyFill="1" applyBorder="1" applyAlignment="1">
      <alignment vertical="center"/>
    </xf>
    <xf numFmtId="184" fontId="5" fillId="3" borderId="50" xfId="0" applyNumberFormat="1" applyFont="1" applyFill="1" applyBorder="1" applyAlignment="1">
      <alignment vertical="center"/>
    </xf>
    <xf numFmtId="0" fontId="5" fillId="0" borderId="51" xfId="0" applyFont="1" applyBorder="1" applyAlignment="1">
      <alignment vertical="center"/>
    </xf>
    <xf numFmtId="0" fontId="12" fillId="0" borderId="24" xfId="0" applyFont="1" applyBorder="1"/>
    <xf numFmtId="184" fontId="5" fillId="0" borderId="50" xfId="0" applyNumberFormat="1" applyFont="1" applyBorder="1" applyAlignment="1">
      <alignment vertical="center"/>
    </xf>
    <xf numFmtId="184" fontId="5" fillId="0" borderId="111" xfId="0" applyNumberFormat="1" applyFont="1" applyBorder="1" applyAlignment="1">
      <alignment vertical="center"/>
    </xf>
    <xf numFmtId="0" fontId="6" fillId="0" borderId="51" xfId="0" applyFont="1" applyBorder="1" applyAlignment="1">
      <alignment vertical="center" wrapText="1"/>
    </xf>
    <xf numFmtId="184" fontId="5" fillId="0" borderId="51" xfId="0" applyNumberFormat="1" applyFont="1" applyBorder="1" applyAlignment="1">
      <alignment vertical="center"/>
    </xf>
    <xf numFmtId="0" fontId="12" fillId="0" borderId="51" xfId="0" applyFont="1" applyBorder="1"/>
    <xf numFmtId="184" fontId="5" fillId="0" borderId="54" xfId="0" applyNumberFormat="1" applyFont="1" applyBorder="1" applyAlignment="1">
      <alignment vertical="center"/>
    </xf>
    <xf numFmtId="184" fontId="5" fillId="0" borderId="52" xfId="0" applyNumberFormat="1" applyFont="1" applyBorder="1"/>
    <xf numFmtId="184" fontId="5" fillId="0" borderId="111" xfId="0" applyNumberFormat="1" applyFont="1" applyBorder="1"/>
    <xf numFmtId="184" fontId="5" fillId="0" borderId="140" xfId="0" applyNumberFormat="1" applyFont="1" applyBorder="1"/>
    <xf numFmtId="0" fontId="5" fillId="0" borderId="54" xfId="0" applyFont="1" applyBorder="1" applyAlignment="1">
      <alignment vertical="top" wrapText="1"/>
    </xf>
    <xf numFmtId="0" fontId="12" fillId="0" borderId="52" xfId="0" applyFont="1" applyBorder="1" applyAlignment="1">
      <alignment vertical="center"/>
    </xf>
    <xf numFmtId="0" fontId="5" fillId="0" borderId="52" xfId="0" applyFont="1" applyBorder="1"/>
    <xf numFmtId="0" fontId="5" fillId="0" borderId="140" xfId="0" applyFont="1" applyBorder="1"/>
    <xf numFmtId="0" fontId="12" fillId="0" borderId="52" xfId="0" applyFont="1" applyBorder="1" applyAlignment="1"/>
    <xf numFmtId="0" fontId="12" fillId="0" borderId="50" xfId="0" applyFont="1" applyBorder="1" applyAlignment="1"/>
    <xf numFmtId="0" fontId="5" fillId="0" borderId="111" xfId="0" applyFont="1" applyBorder="1"/>
    <xf numFmtId="0" fontId="12" fillId="0" borderId="141" xfId="0" applyFont="1" applyBorder="1" applyAlignment="1">
      <alignment vertical="center"/>
    </xf>
    <xf numFmtId="0" fontId="5" fillId="0" borderId="141" xfId="0" applyFont="1" applyBorder="1"/>
    <xf numFmtId="0" fontId="5" fillId="0" borderId="142" xfId="0" applyFont="1" applyBorder="1"/>
    <xf numFmtId="0" fontId="5" fillId="0" borderId="143" xfId="0" applyFont="1" applyBorder="1"/>
    <xf numFmtId="0" fontId="12" fillId="0" borderId="53" xfId="0" applyFont="1" applyBorder="1" applyAlignment="1">
      <alignment vertical="center"/>
    </xf>
    <xf numFmtId="0" fontId="5" fillId="0" borderId="144" xfId="0" applyFont="1" applyBorder="1"/>
    <xf numFmtId="0" fontId="5" fillId="0" borderId="145" xfId="0" applyFont="1" applyBorder="1" applyAlignment="1">
      <alignment vertical="center"/>
    </xf>
    <xf numFmtId="0" fontId="5" fillId="0" borderId="77" xfId="0" applyFont="1" applyBorder="1"/>
    <xf numFmtId="0" fontId="5" fillId="0" borderId="146" xfId="0" applyFont="1" applyBorder="1"/>
    <xf numFmtId="0" fontId="5" fillId="0" borderId="147" xfId="0" applyFont="1" applyBorder="1"/>
    <xf numFmtId="178" fontId="12" fillId="0" borderId="0" xfId="0" applyNumberFormat="1" applyFont="1" applyAlignment="1"/>
    <xf numFmtId="0" fontId="12" fillId="0" borderId="46" xfId="0" applyFont="1" applyBorder="1" applyAlignment="1">
      <alignment horizontal="center" vertical="center" wrapText="1"/>
    </xf>
    <xf numFmtId="178" fontId="12" fillId="0" borderId="45" xfId="0" applyNumberFormat="1" applyFont="1" applyBorder="1" applyAlignment="1">
      <alignment horizontal="center" vertical="center" wrapText="1"/>
    </xf>
    <xf numFmtId="0" fontId="12" fillId="0" borderId="128" xfId="0" applyFont="1" applyBorder="1" applyAlignment="1">
      <alignment horizontal="center" vertical="center" wrapText="1"/>
    </xf>
    <xf numFmtId="0" fontId="12" fillId="2" borderId="56" xfId="0" applyFont="1" applyFill="1" applyBorder="1" applyAlignment="1">
      <alignment vertical="center"/>
    </xf>
    <xf numFmtId="178" fontId="12" fillId="2" borderId="50" xfId="0" applyNumberFormat="1" applyFont="1" applyFill="1" applyBorder="1" applyAlignment="1">
      <alignment vertical="center"/>
    </xf>
    <xf numFmtId="0" fontId="12" fillId="2" borderId="51" xfId="0" applyFont="1" applyFill="1" applyBorder="1" applyAlignment="1">
      <alignment vertical="center" wrapText="1"/>
    </xf>
    <xf numFmtId="0" fontId="12" fillId="0" borderId="56" xfId="0" applyFont="1" applyBorder="1" applyAlignment="1">
      <alignment vertical="center"/>
    </xf>
    <xf numFmtId="178" fontId="12" fillId="0" borderId="50" xfId="0" applyNumberFormat="1" applyFont="1" applyFill="1" applyBorder="1" applyAlignment="1">
      <alignment vertical="center"/>
    </xf>
    <xf numFmtId="0" fontId="12" fillId="0" borderId="51" xfId="0" applyFont="1" applyFill="1" applyBorder="1" applyAlignment="1">
      <alignment vertical="center" wrapText="1"/>
    </xf>
    <xf numFmtId="0" fontId="12" fillId="2" borderId="51" xfId="0" applyFont="1" applyFill="1" applyBorder="1" applyAlignment="1">
      <alignment vertical="center"/>
    </xf>
    <xf numFmtId="178" fontId="12" fillId="0" borderId="50" xfId="0" applyNumberFormat="1" applyFont="1" applyBorder="1" applyAlignment="1">
      <alignment vertical="center"/>
    </xf>
    <xf numFmtId="0" fontId="12" fillId="0" borderId="51" xfId="0" applyFont="1" applyBorder="1" applyAlignment="1">
      <alignment vertical="center"/>
    </xf>
    <xf numFmtId="0" fontId="58" fillId="0" borderId="56" xfId="0" applyFont="1" applyBorder="1" applyAlignment="1"/>
    <xf numFmtId="0" fontId="5" fillId="0" borderId="52" xfId="0" applyFont="1" applyBorder="1" applyAlignment="1">
      <alignment vertical="center"/>
    </xf>
    <xf numFmtId="178" fontId="5" fillId="0" borderId="52" xfId="0" applyNumberFormat="1" applyFont="1" applyBorder="1" applyAlignment="1">
      <alignment vertical="center"/>
    </xf>
    <xf numFmtId="0" fontId="5" fillId="0" borderId="54" xfId="0" applyFont="1" applyBorder="1" applyAlignment="1">
      <alignment vertical="center"/>
    </xf>
    <xf numFmtId="178" fontId="5" fillId="0" borderId="50" xfId="0" applyNumberFormat="1" applyFont="1" applyBorder="1" applyAlignment="1">
      <alignment vertical="center"/>
    </xf>
    <xf numFmtId="0" fontId="5" fillId="0" borderId="51" xfId="0" applyFont="1" applyBorder="1" applyAlignment="1">
      <alignment vertical="center" wrapText="1"/>
    </xf>
    <xf numFmtId="0" fontId="5" fillId="0" borderId="54" xfId="0" applyFont="1" applyBorder="1" applyAlignment="1">
      <alignment vertical="center" wrapText="1"/>
    </xf>
    <xf numFmtId="0" fontId="20" fillId="4" borderId="50" xfId="0" applyFont="1" applyFill="1" applyBorder="1" applyAlignment="1">
      <alignment vertical="center"/>
    </xf>
    <xf numFmtId="178" fontId="5" fillId="4" borderId="50" xfId="0" applyNumberFormat="1" applyFont="1" applyFill="1" applyBorder="1"/>
    <xf numFmtId="0" fontId="5" fillId="4" borderId="50" xfId="0" applyFont="1" applyFill="1" applyBorder="1"/>
    <xf numFmtId="0" fontId="5" fillId="0" borderId="77" xfId="0" applyFont="1" applyBorder="1" applyAlignment="1">
      <alignment vertical="center"/>
    </xf>
    <xf numFmtId="178" fontId="5" fillId="0" borderId="77" xfId="0" applyNumberFormat="1" applyFont="1" applyBorder="1"/>
    <xf numFmtId="178" fontId="28" fillId="0" borderId="0" xfId="10" applyNumberFormat="1" applyFont="1" applyFill="1" applyAlignment="1"/>
    <xf numFmtId="178" fontId="28" fillId="0" borderId="0" xfId="0" applyNumberFormat="1" applyFont="1"/>
    <xf numFmtId="178" fontId="5" fillId="0" borderId="0" xfId="0" applyNumberFormat="1" applyFont="1"/>
    <xf numFmtId="0" fontId="12" fillId="0" borderId="148" xfId="0" applyFont="1" applyBorder="1" applyAlignment="1">
      <alignment horizontal="center" vertical="center" wrapText="1"/>
    </xf>
    <xf numFmtId="0" fontId="12" fillId="0" borderId="45" xfId="0" applyFont="1" applyBorder="1" applyAlignment="1">
      <alignment horizontal="center" vertical="center" wrapText="1"/>
    </xf>
    <xf numFmtId="0" fontId="5" fillId="0" borderId="128" xfId="0" applyFont="1" applyBorder="1" applyAlignment="1">
      <alignment horizontal="center" vertical="center" wrapText="1"/>
    </xf>
    <xf numFmtId="0" fontId="20" fillId="2" borderId="56" xfId="0" applyFont="1" applyFill="1" applyBorder="1" applyAlignment="1">
      <alignment vertical="center"/>
    </xf>
    <xf numFmtId="0" fontId="8" fillId="2" borderId="56" xfId="0" applyFont="1" applyFill="1" applyBorder="1" applyAlignment="1">
      <alignment vertical="center"/>
    </xf>
    <xf numFmtId="178" fontId="8" fillId="2" borderId="50" xfId="0" applyNumberFormat="1" applyFont="1" applyFill="1" applyBorder="1" applyAlignment="1">
      <alignment vertical="center"/>
    </xf>
    <xf numFmtId="0" fontId="6" fillId="0" borderId="50" xfId="0" applyFont="1" applyBorder="1" applyAlignment="1">
      <alignment vertical="center"/>
    </xf>
    <xf numFmtId="178" fontId="6" fillId="0" borderId="51" xfId="0" applyNumberFormat="1" applyFont="1" applyFill="1" applyBorder="1" applyAlignment="1">
      <alignment vertical="center"/>
    </xf>
    <xf numFmtId="0" fontId="59" fillId="0" borderId="50" xfId="0" applyFont="1" applyFill="1" applyBorder="1" applyAlignment="1">
      <alignment vertical="center" wrapText="1"/>
    </xf>
    <xf numFmtId="178" fontId="5" fillId="0" borderId="50" xfId="0" applyNumberFormat="1" applyFont="1" applyFill="1" applyBorder="1" applyAlignment="1">
      <alignment vertical="center"/>
    </xf>
    <xf numFmtId="0" fontId="28" fillId="0" borderId="50" xfId="0" applyFont="1" applyFill="1" applyBorder="1" applyAlignment="1">
      <alignment vertical="center" wrapText="1"/>
    </xf>
    <xf numFmtId="0" fontId="6" fillId="0" borderId="56" xfId="0" applyFont="1" applyBorder="1" applyAlignment="1">
      <alignment vertical="center"/>
    </xf>
    <xf numFmtId="178" fontId="6" fillId="0" borderId="50" xfId="0" applyNumberFormat="1" applyFont="1" applyFill="1" applyBorder="1" applyAlignment="1">
      <alignment vertical="center"/>
    </xf>
    <xf numFmtId="0" fontId="59" fillId="0" borderId="50" xfId="0" applyFont="1" applyFill="1" applyBorder="1" applyAlignment="1">
      <alignment horizontal="left" vertical="center" wrapText="1"/>
    </xf>
    <xf numFmtId="178" fontId="20" fillId="2" borderId="50" xfId="0" applyNumberFormat="1" applyFont="1" applyFill="1" applyBorder="1" applyAlignment="1">
      <alignment vertical="center"/>
    </xf>
    <xf numFmtId="0" fontId="20" fillId="2" borderId="51" xfId="0" applyFont="1" applyFill="1" applyBorder="1" applyAlignment="1">
      <alignment vertical="center"/>
    </xf>
    <xf numFmtId="0" fontId="5" fillId="0" borderId="50" xfId="0" applyFont="1" applyBorder="1" applyAlignment="1">
      <alignment vertical="center"/>
    </xf>
    <xf numFmtId="0" fontId="4" fillId="3" borderId="50" xfId="0" applyFont="1" applyFill="1" applyBorder="1" applyAlignment="1">
      <alignment vertical="center"/>
    </xf>
    <xf numFmtId="178" fontId="4" fillId="3" borderId="51" xfId="0" applyNumberFormat="1" applyFont="1" applyFill="1" applyBorder="1"/>
    <xf numFmtId="0" fontId="4" fillId="3" borderId="54" xfId="0" applyFont="1" applyFill="1" applyBorder="1"/>
    <xf numFmtId="178" fontId="5" fillId="0" borderId="145" xfId="0" applyNumberFormat="1" applyFont="1" applyBorder="1"/>
    <xf numFmtId="0" fontId="20" fillId="0" borderId="0" xfId="0" applyFont="1" applyAlignment="1">
      <alignment vertical="center" wrapText="1"/>
    </xf>
    <xf numFmtId="0" fontId="55" fillId="0" borderId="0" xfId="0" applyFont="1" applyAlignment="1">
      <alignment vertical="center"/>
    </xf>
    <xf numFmtId="0" fontId="12" fillId="0" borderId="41" xfId="0" applyFont="1" applyBorder="1" applyAlignment="1">
      <alignment horizontal="center" vertical="center" wrapText="1"/>
    </xf>
    <xf numFmtId="0" fontId="5" fillId="0" borderId="17" xfId="0" applyFont="1" applyFill="1" applyBorder="1" applyAlignment="1">
      <alignment horizontal="center" vertical="center"/>
    </xf>
    <xf numFmtId="0" fontId="5" fillId="0" borderId="18" xfId="0" applyFont="1" applyBorder="1" applyAlignment="1">
      <alignment horizontal="center" vertical="center" wrapText="1"/>
    </xf>
    <xf numFmtId="0" fontId="5" fillId="2" borderId="20" xfId="0" applyFont="1" applyFill="1" applyBorder="1" applyAlignment="1">
      <alignment vertical="center"/>
    </xf>
    <xf numFmtId="0" fontId="5" fillId="2" borderId="6" xfId="0" applyFont="1" applyFill="1" applyBorder="1" applyAlignment="1">
      <alignment vertical="center"/>
    </xf>
    <xf numFmtId="178" fontId="5" fillId="2" borderId="6" xfId="0" applyNumberFormat="1" applyFont="1" applyFill="1" applyBorder="1" applyAlignment="1">
      <alignment vertical="center"/>
    </xf>
    <xf numFmtId="0" fontId="28" fillId="2" borderId="24" xfId="0" applyFont="1" applyFill="1" applyBorder="1" applyAlignment="1">
      <alignment vertical="center" wrapText="1"/>
    </xf>
    <xf numFmtId="0" fontId="5" fillId="0" borderId="20" xfId="0" applyFont="1" applyBorder="1" applyAlignment="1">
      <alignment vertical="center"/>
    </xf>
    <xf numFmtId="178" fontId="5" fillId="0" borderId="6" xfId="0" applyNumberFormat="1" applyFont="1" applyFill="1" applyBorder="1" applyAlignment="1">
      <alignment vertical="center"/>
    </xf>
    <xf numFmtId="0" fontId="28" fillId="0" borderId="24" xfId="0" applyFont="1" applyFill="1" applyBorder="1" applyAlignment="1">
      <alignment vertical="center" wrapText="1"/>
    </xf>
    <xf numFmtId="0" fontId="5" fillId="0" borderId="20" xfId="0" applyFont="1" applyBorder="1" applyAlignment="1">
      <alignment vertical="center" wrapText="1"/>
    </xf>
    <xf numFmtId="185" fontId="5" fillId="0" borderId="6" xfId="0" applyNumberFormat="1" applyFont="1" applyFill="1" applyBorder="1" applyAlignment="1">
      <alignment vertical="center"/>
    </xf>
    <xf numFmtId="0" fontId="60" fillId="0" borderId="20" xfId="0" applyFont="1" applyBorder="1" applyAlignment="1"/>
    <xf numFmtId="0" fontId="60" fillId="0" borderId="6" xfId="0" applyFont="1" applyBorder="1" applyAlignment="1"/>
    <xf numFmtId="0" fontId="5" fillId="2" borderId="24" xfId="0" applyFont="1" applyFill="1" applyBorder="1" applyAlignment="1">
      <alignment vertical="center"/>
    </xf>
    <xf numFmtId="178" fontId="5" fillId="0" borderId="6" xfId="0" applyNumberFormat="1" applyFont="1" applyBorder="1" applyAlignment="1">
      <alignment vertical="center"/>
    </xf>
    <xf numFmtId="0" fontId="5" fillId="0" borderId="24" xfId="0" applyFont="1" applyBorder="1" applyAlignment="1">
      <alignment vertical="center"/>
    </xf>
    <xf numFmtId="0" fontId="5" fillId="0" borderId="24" xfId="0" applyFont="1" applyBorder="1" applyAlignment="1">
      <alignment vertical="center" wrapText="1"/>
    </xf>
    <xf numFmtId="186" fontId="5" fillId="0" borderId="6" xfId="0" applyNumberFormat="1" applyFont="1" applyBorder="1" applyAlignment="1">
      <alignment vertical="center"/>
    </xf>
    <xf numFmtId="0" fontId="20" fillId="4" borderId="20" xfId="0" applyFont="1" applyFill="1" applyBorder="1" applyAlignment="1">
      <alignment horizontal="center" vertical="center"/>
    </xf>
    <xf numFmtId="0" fontId="20" fillId="4" borderId="6" xfId="0" applyFont="1" applyFill="1" applyBorder="1" applyAlignment="1">
      <alignment horizontal="center" vertical="center"/>
    </xf>
    <xf numFmtId="178" fontId="20" fillId="4" borderId="6" xfId="0" applyNumberFormat="1" applyFont="1" applyFill="1" applyBorder="1"/>
    <xf numFmtId="0" fontId="20" fillId="4" borderId="24" xfId="0" applyFont="1" applyFill="1" applyBorder="1"/>
    <xf numFmtId="0" fontId="5" fillId="0" borderId="25" xfId="0" applyFont="1" applyBorder="1" applyAlignment="1">
      <alignment vertical="center"/>
    </xf>
    <xf numFmtId="0" fontId="5" fillId="0" borderId="26" xfId="0" applyFont="1" applyBorder="1" applyAlignment="1">
      <alignment vertical="center"/>
    </xf>
    <xf numFmtId="0" fontId="12" fillId="2" borderId="19" xfId="0" applyFont="1" applyFill="1" applyBorder="1" applyAlignment="1">
      <alignment horizontal="center" vertical="center"/>
    </xf>
    <xf numFmtId="0" fontId="12" fillId="2" borderId="44" xfId="0" applyFont="1" applyFill="1" applyBorder="1" applyAlignment="1">
      <alignment horizontal="center"/>
    </xf>
    <xf numFmtId="178" fontId="12" fillId="2" borderId="6" xfId="1" applyNumberFormat="1" applyFont="1" applyFill="1" applyBorder="1" applyAlignment="1">
      <alignment horizontal="center" vertical="center"/>
    </xf>
    <xf numFmtId="0" fontId="12" fillId="2" borderId="24" xfId="0" applyFont="1" applyFill="1" applyBorder="1" applyAlignment="1">
      <alignment horizontal="center"/>
    </xf>
    <xf numFmtId="0" fontId="12" fillId="0" borderId="20" xfId="0" applyFont="1" applyBorder="1" applyAlignment="1">
      <alignment horizontal="left" vertical="center"/>
    </xf>
    <xf numFmtId="0" fontId="12" fillId="0" borderId="6" xfId="0" applyFont="1" applyBorder="1" applyAlignment="1">
      <alignment horizontal="center" vertical="center"/>
    </xf>
    <xf numFmtId="178" fontId="12" fillId="0" borderId="6" xfId="1" applyNumberFormat="1" applyFont="1" applyBorder="1" applyAlignment="1">
      <alignment horizontal="center" vertical="center"/>
    </xf>
    <xf numFmtId="0" fontId="12" fillId="0" borderId="24" xfId="0" applyFont="1" applyBorder="1" applyAlignment="1">
      <alignment horizontal="center"/>
    </xf>
    <xf numFmtId="0" fontId="12" fillId="0" borderId="20" xfId="0" applyFont="1" applyFill="1" applyBorder="1" applyAlignment="1">
      <alignment horizontal="left" vertical="center" shrinkToFit="1"/>
    </xf>
    <xf numFmtId="178" fontId="12" fillId="0" borderId="0" xfId="0" applyNumberFormat="1" applyFont="1"/>
    <xf numFmtId="0" fontId="12" fillId="0" borderId="44" xfId="0" applyFont="1" applyBorder="1" applyAlignment="1">
      <alignment horizontal="center" vertical="center"/>
    </xf>
    <xf numFmtId="178" fontId="12" fillId="0" borderId="44" xfId="1" applyNumberFormat="1" applyFont="1" applyBorder="1" applyAlignment="1">
      <alignment horizontal="center" vertical="center"/>
    </xf>
    <xf numFmtId="0" fontId="12" fillId="0" borderId="23" xfId="0" applyFont="1" applyBorder="1" applyAlignment="1">
      <alignment horizontal="center"/>
    </xf>
    <xf numFmtId="0" fontId="61" fillId="0" borderId="19" xfId="0" applyFont="1" applyBorder="1" applyAlignment="1">
      <alignment horizontal="left" vertical="center"/>
    </xf>
    <xf numFmtId="0" fontId="12" fillId="2" borderId="149" xfId="0" applyFont="1" applyFill="1" applyBorder="1" applyAlignment="1">
      <alignment horizontal="center" vertical="center"/>
    </xf>
    <xf numFmtId="0" fontId="12" fillId="2" borderId="3" xfId="0" applyFont="1" applyFill="1" applyBorder="1" applyAlignment="1">
      <alignment horizontal="center" vertical="center"/>
    </xf>
    <xf numFmtId="178" fontId="12" fillId="2" borderId="3" xfId="1" applyNumberFormat="1" applyFont="1" applyFill="1" applyBorder="1" applyAlignment="1">
      <alignment horizontal="center" vertical="center"/>
    </xf>
    <xf numFmtId="0" fontId="12" fillId="2" borderId="150" xfId="0" applyFont="1" applyFill="1" applyBorder="1" applyAlignment="1">
      <alignment horizontal="center"/>
    </xf>
    <xf numFmtId="0" fontId="62" fillId="0" borderId="6" xfId="0" applyFont="1" applyFill="1" applyBorder="1" applyAlignment="1">
      <alignment horizontal="center" vertical="center"/>
    </xf>
    <xf numFmtId="0" fontId="63" fillId="0" borderId="6" xfId="0" applyFont="1" applyFill="1" applyBorder="1" applyAlignment="1">
      <alignment horizontal="center" vertical="center"/>
    </xf>
    <xf numFmtId="0" fontId="61" fillId="0" borderId="151" xfId="0" applyFont="1" applyBorder="1" applyAlignment="1">
      <alignment horizontal="left" vertical="center"/>
    </xf>
    <xf numFmtId="0" fontId="12" fillId="0" borderId="10" xfId="0" applyFont="1" applyBorder="1" applyAlignment="1">
      <alignment horizontal="center" vertical="center"/>
    </xf>
    <xf numFmtId="178" fontId="12" fillId="0" borderId="152" xfId="1" applyNumberFormat="1" applyFont="1" applyBorder="1" applyAlignment="1">
      <alignment horizontal="center" vertical="center"/>
    </xf>
    <xf numFmtId="0" fontId="12" fillId="0" borderId="107" xfId="0" applyFont="1" applyBorder="1" applyAlignment="1">
      <alignment horizontal="center"/>
    </xf>
    <xf numFmtId="0" fontId="12" fillId="4" borderId="25" xfId="0" applyFont="1" applyFill="1" applyBorder="1" applyAlignment="1">
      <alignment horizontal="center" vertical="center"/>
    </xf>
    <xf numFmtId="0" fontId="12" fillId="4" borderId="26" xfId="0" applyFont="1" applyFill="1" applyBorder="1" applyAlignment="1">
      <alignment horizontal="center" vertical="top"/>
    </xf>
    <xf numFmtId="178" fontId="12" fillId="4" borderId="26" xfId="0" applyNumberFormat="1" applyFont="1" applyFill="1" applyBorder="1" applyAlignment="1">
      <alignment horizontal="center"/>
    </xf>
    <xf numFmtId="0" fontId="12" fillId="4" borderId="28" xfId="0" applyFont="1" applyFill="1" applyBorder="1" applyAlignment="1">
      <alignment horizontal="center"/>
    </xf>
    <xf numFmtId="187" fontId="28" fillId="0" borderId="0" xfId="1" applyNumberFormat="1" applyFont="1"/>
    <xf numFmtId="187" fontId="12" fillId="0" borderId="0" xfId="1" applyNumberFormat="1" applyFont="1"/>
    <xf numFmtId="0" fontId="4" fillId="0" borderId="0" xfId="0" applyFont="1" applyAlignment="1">
      <alignment horizontal="center"/>
    </xf>
    <xf numFmtId="0" fontId="20" fillId="0" borderId="0" xfId="0" applyFont="1" applyAlignment="1">
      <alignment vertical="center"/>
    </xf>
    <xf numFmtId="0" fontId="12" fillId="0" borderId="0" xfId="0" applyFont="1" applyAlignment="1">
      <alignment vertical="center" wrapText="1"/>
    </xf>
    <xf numFmtId="0" fontId="4" fillId="0" borderId="53" xfId="0" applyFont="1" applyBorder="1" applyAlignment="1">
      <alignment vertical="center"/>
    </xf>
    <xf numFmtId="178" fontId="12" fillId="0" borderId="53" xfId="0" applyNumberFormat="1" applyFont="1" applyBorder="1" applyAlignment="1">
      <alignment vertical="center"/>
    </xf>
    <xf numFmtId="178" fontId="12" fillId="0" borderId="56" xfId="0" applyNumberFormat="1" applyFont="1" applyBorder="1" applyAlignment="1">
      <alignment vertical="center"/>
    </xf>
    <xf numFmtId="178" fontId="12" fillId="0" borderId="56" xfId="1" applyNumberFormat="1" applyFont="1" applyBorder="1" applyAlignment="1">
      <alignment vertical="center"/>
    </xf>
    <xf numFmtId="178" fontId="12" fillId="0" borderId="56" xfId="1" applyNumberFormat="1" applyFont="1" applyFill="1" applyBorder="1" applyAlignment="1">
      <alignment vertical="center"/>
    </xf>
    <xf numFmtId="0" fontId="12" fillId="0" borderId="50" xfId="0" applyFont="1" applyBorder="1" applyAlignment="1">
      <alignment vertical="center"/>
    </xf>
    <xf numFmtId="0" fontId="4" fillId="0" borderId="56" xfId="0" applyFont="1" applyBorder="1" applyAlignment="1">
      <alignment vertical="center"/>
    </xf>
    <xf numFmtId="0" fontId="4" fillId="0" borderId="56" xfId="0" applyFont="1" applyFill="1" applyBorder="1" applyAlignment="1">
      <alignment vertical="center"/>
    </xf>
    <xf numFmtId="0" fontId="20" fillId="0" borderId="60" xfId="0" applyFont="1" applyBorder="1" applyAlignment="1">
      <alignment vertical="center"/>
    </xf>
    <xf numFmtId="178" fontId="20" fillId="0" borderId="60" xfId="0" applyNumberFormat="1" applyFont="1" applyBorder="1" applyAlignment="1">
      <alignment vertical="center"/>
    </xf>
    <xf numFmtId="0" fontId="20" fillId="0" borderId="58" xfId="0" applyFont="1" applyBorder="1" applyAlignment="1">
      <alignment vertical="center"/>
    </xf>
    <xf numFmtId="0" fontId="5" fillId="0" borderId="0" xfId="10" applyFont="1" applyFill="1" applyAlignment="1">
      <alignment horizontal="left"/>
    </xf>
    <xf numFmtId="0" fontId="20" fillId="0" borderId="0" xfId="0" applyFont="1" applyAlignment="1">
      <alignment horizontal="left" wrapText="1"/>
    </xf>
    <xf numFmtId="0" fontId="4" fillId="0" borderId="26" xfId="0" applyFont="1" applyBorder="1" applyAlignment="1">
      <alignment horizontal="center" vertical="center" wrapText="1"/>
    </xf>
    <xf numFmtId="0" fontId="4" fillId="0" borderId="19" xfId="0" applyFont="1" applyBorder="1" applyAlignment="1">
      <alignment vertical="center"/>
    </xf>
    <xf numFmtId="187" fontId="12" fillId="0" borderId="44" xfId="1" applyNumberFormat="1" applyFont="1" applyBorder="1"/>
    <xf numFmtId="0" fontId="12" fillId="0" borderId="23" xfId="0" applyFont="1" applyBorder="1" applyAlignment="1">
      <alignment vertical="center" wrapText="1"/>
    </xf>
    <xf numFmtId="0" fontId="4" fillId="0" borderId="20" xfId="0" applyFont="1" applyBorder="1" applyAlignment="1">
      <alignment vertical="center"/>
    </xf>
    <xf numFmtId="0" fontId="12" fillId="0" borderId="24" xfId="0" applyFont="1" applyBorder="1" applyAlignment="1">
      <alignment vertical="center" wrapText="1"/>
    </xf>
    <xf numFmtId="187" fontId="12" fillId="0" borderId="6" xfId="1" applyNumberFormat="1" applyFont="1" applyBorder="1" applyAlignment="1">
      <alignment vertical="center"/>
    </xf>
    <xf numFmtId="0" fontId="20" fillId="0" borderId="25" xfId="0" applyFont="1" applyBorder="1" applyAlignment="1">
      <alignment vertical="center"/>
    </xf>
    <xf numFmtId="187" fontId="20" fillId="0" borderId="26" xfId="1" applyNumberFormat="1" applyFont="1" applyBorder="1" applyAlignment="1">
      <alignment vertical="center"/>
    </xf>
    <xf numFmtId="187" fontId="17" fillId="7" borderId="26" xfId="1" applyNumberFormat="1" applyFont="1" applyFill="1" applyBorder="1" applyAlignment="1">
      <alignment vertical="center"/>
    </xf>
    <xf numFmtId="0" fontId="20" fillId="0" borderId="28" xfId="0" applyFont="1" applyBorder="1" applyAlignment="1">
      <alignment vertical="center" wrapText="1"/>
    </xf>
    <xf numFmtId="0" fontId="12" fillId="0" borderId="0" xfId="10" applyFont="1" applyFill="1" applyAlignment="1">
      <alignment horizontal="right"/>
    </xf>
    <xf numFmtId="0" fontId="12" fillId="0" borderId="0" xfId="10" applyFont="1" applyFill="1" applyAlignment="1">
      <alignment horizontal="left"/>
    </xf>
    <xf numFmtId="0" fontId="12" fillId="0" borderId="0" xfId="0" applyFont="1" applyAlignment="1">
      <alignment wrapText="1"/>
    </xf>
    <xf numFmtId="0" fontId="12" fillId="0" borderId="154" xfId="0" applyFont="1" applyBorder="1" applyAlignment="1">
      <alignment horizontal="center"/>
    </xf>
    <xf numFmtId="0" fontId="12" fillId="0" borderId="78" xfId="0" applyFont="1" applyBorder="1" applyAlignment="1">
      <alignment horizontal="center"/>
    </xf>
    <xf numFmtId="0" fontId="12" fillId="0" borderId="125" xfId="0" applyFont="1" applyBorder="1" applyAlignment="1">
      <alignment horizontal="center"/>
    </xf>
    <xf numFmtId="0" fontId="12" fillId="0" borderId="29" xfId="0" applyFont="1" applyBorder="1" applyAlignment="1">
      <alignment horizontal="center"/>
    </xf>
    <xf numFmtId="0" fontId="12" fillId="0" borderId="133" xfId="0" applyFont="1" applyBorder="1" applyAlignment="1">
      <alignment horizontal="center"/>
    </xf>
    <xf numFmtId="0" fontId="12" fillId="0" borderId="50" xfId="0" applyFont="1" applyBorder="1" applyAlignment="1">
      <alignment vertical="top"/>
    </xf>
    <xf numFmtId="0" fontId="12" fillId="0" borderId="50" xfId="0" applyFont="1" applyBorder="1" applyAlignment="1">
      <alignment horizontal="right" vertical="top"/>
    </xf>
    <xf numFmtId="187" fontId="12" fillId="0" borderId="50" xfId="1" applyNumberFormat="1" applyFont="1" applyBorder="1" applyAlignment="1">
      <alignment vertical="center"/>
    </xf>
    <xf numFmtId="0" fontId="12" fillId="0" borderId="83" xfId="0" applyFont="1" applyBorder="1"/>
    <xf numFmtId="0" fontId="12" fillId="0" borderId="129" xfId="0" applyFont="1" applyBorder="1"/>
    <xf numFmtId="0" fontId="0" fillId="0" borderId="53" xfId="0" applyBorder="1"/>
    <xf numFmtId="0" fontId="12" fillId="0" borderId="53" xfId="0" applyFont="1" applyBorder="1"/>
    <xf numFmtId="187" fontId="12" fillId="0" borderId="53" xfId="1" applyNumberFormat="1" applyFont="1" applyBorder="1"/>
    <xf numFmtId="0" fontId="28" fillId="0" borderId="52" xfId="0" applyFont="1" applyBorder="1"/>
    <xf numFmtId="0" fontId="0" fillId="0" borderId="53" xfId="0" applyFill="1" applyBorder="1"/>
    <xf numFmtId="0" fontId="12" fillId="0" borderId="52" xfId="0" applyFont="1" applyBorder="1"/>
    <xf numFmtId="0" fontId="5" fillId="0" borderId="53" xfId="0" applyFont="1" applyFill="1" applyBorder="1"/>
    <xf numFmtId="0" fontId="12" fillId="0" borderId="53" xfId="0" applyFont="1" applyFill="1" applyBorder="1"/>
    <xf numFmtId="187" fontId="12" fillId="0" borderId="53" xfId="1" applyNumberFormat="1" applyFont="1" applyFill="1" applyBorder="1"/>
    <xf numFmtId="0" fontId="12" fillId="0" borderId="52" xfId="0" applyFont="1" applyFill="1" applyBorder="1"/>
    <xf numFmtId="0" fontId="12" fillId="0" borderId="83" xfId="0" applyFont="1" applyFill="1" applyBorder="1"/>
    <xf numFmtId="0" fontId="12" fillId="0" borderId="129" xfId="0" applyFont="1" applyFill="1" applyBorder="1"/>
    <xf numFmtId="0" fontId="5" fillId="0" borderId="53" xfId="0" applyFont="1" applyFill="1" applyBorder="1" applyAlignment="1">
      <alignment horizontal="left"/>
    </xf>
    <xf numFmtId="0" fontId="5" fillId="0" borderId="53" xfId="0" applyFont="1" applyFill="1" applyBorder="1" applyAlignment="1">
      <alignment horizontal="left" indent="2"/>
    </xf>
    <xf numFmtId="0" fontId="5" fillId="0" borderId="53" xfId="0" applyFont="1" applyFill="1" applyBorder="1" applyAlignment="1">
      <alignment wrapText="1"/>
    </xf>
    <xf numFmtId="0" fontId="24" fillId="0" borderId="52" xfId="0" applyFont="1" applyBorder="1" applyAlignment="1">
      <alignment vertical="center" wrapText="1"/>
    </xf>
    <xf numFmtId="0" fontId="59" fillId="0" borderId="52" xfId="0" applyFont="1" applyBorder="1" applyAlignment="1">
      <alignment vertical="top" wrapText="1"/>
    </xf>
    <xf numFmtId="187" fontId="28" fillId="0" borderId="50" xfId="1" applyNumberFormat="1" applyFont="1" applyBorder="1"/>
    <xf numFmtId="0" fontId="28" fillId="0" borderId="50" xfId="0" applyFont="1" applyBorder="1" applyAlignment="1">
      <alignment vertical="top" wrapText="1"/>
    </xf>
    <xf numFmtId="0" fontId="28" fillId="0" borderId="51" xfId="0" applyFont="1" applyBorder="1"/>
    <xf numFmtId="0" fontId="28" fillId="0" borderId="50" xfId="0" applyFont="1" applyBorder="1"/>
    <xf numFmtId="0" fontId="60" fillId="0" borderId="50" xfId="0" applyFont="1" applyBorder="1"/>
    <xf numFmtId="187" fontId="12" fillId="0" borderId="50" xfId="1" applyNumberFormat="1" applyFont="1" applyBorder="1"/>
    <xf numFmtId="0" fontId="28" fillId="0" borderId="50" xfId="0" applyFont="1" applyBorder="1" applyAlignment="1">
      <alignment vertical="center" wrapText="1"/>
    </xf>
    <xf numFmtId="0" fontId="12" fillId="0" borderId="60" xfId="0" applyFont="1" applyBorder="1" applyAlignment="1">
      <alignment wrapText="1"/>
    </xf>
    <xf numFmtId="0" fontId="12" fillId="0" borderId="59" xfId="0" applyFont="1" applyBorder="1"/>
    <xf numFmtId="187" fontId="12" fillId="0" borderId="59" xfId="1" applyNumberFormat="1" applyFont="1" applyBorder="1"/>
    <xf numFmtId="0" fontId="12" fillId="0" borderId="61" xfId="0" applyFont="1" applyBorder="1"/>
    <xf numFmtId="0" fontId="23" fillId="0" borderId="0" xfId="0" applyFont="1" applyAlignment="1">
      <alignment horizontal="center"/>
    </xf>
    <xf numFmtId="0" fontId="20" fillId="0" borderId="0" xfId="0" applyFont="1" applyAlignment="1">
      <alignment horizontal="right"/>
    </xf>
    <xf numFmtId="0" fontId="8" fillId="2" borderId="20" xfId="0" applyFont="1" applyFill="1" applyBorder="1" applyAlignment="1"/>
    <xf numFmtId="178" fontId="5" fillId="2" borderId="6" xfId="0" applyNumberFormat="1" applyFont="1" applyFill="1" applyBorder="1" applyAlignment="1"/>
    <xf numFmtId="0" fontId="5" fillId="0" borderId="20" xfId="0" applyFont="1" applyBorder="1" applyAlignment="1"/>
    <xf numFmtId="178" fontId="5" fillId="0" borderId="6" xfId="0" applyNumberFormat="1" applyFont="1" applyBorder="1" applyAlignment="1"/>
    <xf numFmtId="178" fontId="5" fillId="0" borderId="24" xfId="0" applyNumberFormat="1" applyFont="1" applyBorder="1" applyAlignment="1"/>
    <xf numFmtId="0" fontId="5" fillId="0" borderId="6" xfId="0" applyFont="1" applyBorder="1" applyAlignment="1"/>
    <xf numFmtId="0" fontId="6" fillId="0" borderId="0" xfId="0" applyFont="1" applyAlignment="1"/>
    <xf numFmtId="0" fontId="64" fillId="0" borderId="0" xfId="0" applyFont="1"/>
    <xf numFmtId="0" fontId="22" fillId="0" borderId="0" xfId="11" applyFont="1" applyFill="1" applyAlignment="1"/>
    <xf numFmtId="0" fontId="23" fillId="0" borderId="0" xfId="11" applyFont="1" applyFill="1" applyAlignment="1">
      <alignment vertical="center"/>
    </xf>
    <xf numFmtId="0" fontId="4" fillId="0" borderId="0" xfId="11" applyFont="1" applyFill="1" applyAlignment="1">
      <alignment vertical="center"/>
    </xf>
    <xf numFmtId="0" fontId="12" fillId="0" borderId="0" xfId="11" applyFont="1" applyFill="1" applyAlignment="1"/>
    <xf numFmtId="0" fontId="23" fillId="0" borderId="0" xfId="11" applyFont="1" applyFill="1" applyAlignment="1">
      <alignment horizontal="left" vertical="center"/>
    </xf>
    <xf numFmtId="0" fontId="12" fillId="0" borderId="0" xfId="11" applyFont="1" applyFill="1" applyAlignment="1">
      <alignment horizontal="right"/>
    </xf>
    <xf numFmtId="0" fontId="12" fillId="0" borderId="0" xfId="11" applyFont="1" applyFill="1" applyAlignment="1">
      <alignment wrapText="1"/>
    </xf>
    <xf numFmtId="0" fontId="4" fillId="4" borderId="41" xfId="11" applyFont="1" applyFill="1" applyBorder="1" applyAlignment="1">
      <alignment horizontal="center" vertical="center"/>
    </xf>
    <xf numFmtId="0" fontId="4" fillId="4" borderId="17" xfId="11" applyFont="1" applyFill="1" applyBorder="1" applyAlignment="1">
      <alignment horizontal="center" vertical="center"/>
    </xf>
    <xf numFmtId="0" fontId="4" fillId="4" borderId="17" xfId="11" applyFont="1" applyFill="1" applyBorder="1" applyAlignment="1">
      <alignment horizontal="center" vertical="center" wrapText="1"/>
    </xf>
    <xf numFmtId="188" fontId="4" fillId="4" borderId="155" xfId="11" applyNumberFormat="1" applyFont="1" applyFill="1" applyBorder="1" applyAlignment="1">
      <alignment horizontal="center"/>
    </xf>
    <xf numFmtId="0" fontId="4" fillId="0" borderId="0" xfId="11" applyFont="1" applyFill="1" applyAlignment="1"/>
    <xf numFmtId="0" fontId="20" fillId="2" borderId="20" xfId="11" applyFont="1" applyFill="1" applyBorder="1" applyAlignment="1">
      <alignment horizontal="left" vertical="top"/>
    </xf>
    <xf numFmtId="188" fontId="20" fillId="2" borderId="6" xfId="11" applyNumberFormat="1" applyFont="1" applyFill="1" applyBorder="1" applyAlignment="1">
      <alignment horizontal="center" vertical="top"/>
    </xf>
    <xf numFmtId="0" fontId="20" fillId="2" borderId="6" xfId="11" applyFont="1" applyFill="1" applyBorder="1" applyAlignment="1">
      <alignment horizontal="left" vertical="top"/>
    </xf>
    <xf numFmtId="188" fontId="20" fillId="2" borderId="6" xfId="11" applyNumberFormat="1" applyFont="1" applyFill="1" applyBorder="1" applyAlignment="1">
      <alignment vertical="top"/>
    </xf>
    <xf numFmtId="0" fontId="20" fillId="2" borderId="6" xfId="11" applyFont="1" applyFill="1" applyBorder="1" applyAlignment="1">
      <alignment vertical="top"/>
    </xf>
    <xf numFmtId="188" fontId="20" fillId="2" borderId="7" xfId="11" applyNumberFormat="1" applyFont="1" applyFill="1" applyBorder="1" applyAlignment="1">
      <alignment vertical="top"/>
    </xf>
    <xf numFmtId="0" fontId="23" fillId="2" borderId="51" xfId="11" applyFont="1" applyFill="1" applyBorder="1" applyAlignment="1">
      <alignment horizontal="center" vertical="top"/>
    </xf>
    <xf numFmtId="0" fontId="20" fillId="5" borderId="0" xfId="11" applyFont="1" applyFill="1" applyAlignment="1">
      <alignment vertical="top"/>
    </xf>
    <xf numFmtId="0" fontId="20" fillId="2" borderId="55" xfId="11" applyFont="1" applyFill="1" applyBorder="1" applyAlignment="1">
      <alignment horizontal="left" vertical="top"/>
    </xf>
    <xf numFmtId="183" fontId="20" fillId="2" borderId="6" xfId="16" applyNumberFormat="1" applyFont="1" applyFill="1" applyBorder="1" applyAlignment="1">
      <alignment vertical="top"/>
    </xf>
    <xf numFmtId="183" fontId="20" fillId="2" borderId="7" xfId="16" applyNumberFormat="1" applyFont="1" applyFill="1" applyBorder="1" applyAlignment="1">
      <alignment vertical="top"/>
    </xf>
    <xf numFmtId="183" fontId="20" fillId="2" borderId="51" xfId="16" applyNumberFormat="1" applyFont="1" applyFill="1" applyBorder="1" applyAlignment="1">
      <alignment vertical="top"/>
    </xf>
    <xf numFmtId="0" fontId="12" fillId="5" borderId="0" xfId="11" applyFont="1" applyFill="1" applyAlignment="1">
      <alignment vertical="top"/>
    </xf>
    <xf numFmtId="0" fontId="12" fillId="0" borderId="20" xfId="11" applyFont="1" applyFill="1" applyBorder="1" applyAlignment="1">
      <alignment horizontal="left" vertical="top"/>
    </xf>
    <xf numFmtId="188" fontId="20" fillId="8" borderId="6" xfId="11" applyNumberFormat="1" applyFont="1" applyFill="1" applyBorder="1" applyAlignment="1">
      <alignment horizontal="center" vertical="top"/>
    </xf>
    <xf numFmtId="0" fontId="12" fillId="0" borderId="55" xfId="11" applyFont="1" applyFill="1" applyBorder="1" applyAlignment="1">
      <alignment horizontal="left" vertical="top"/>
    </xf>
    <xf numFmtId="188" fontId="12" fillId="0" borderId="6" xfId="11" applyNumberFormat="1" applyFont="1" applyFill="1" applyBorder="1" applyAlignment="1">
      <alignment vertical="top"/>
    </xf>
    <xf numFmtId="0" fontId="12" fillId="0" borderId="6" xfId="11" applyFont="1" applyFill="1" applyBorder="1" applyAlignment="1">
      <alignment vertical="top"/>
    </xf>
    <xf numFmtId="0" fontId="12" fillId="0" borderId="7" xfId="11" applyFont="1" applyFill="1" applyBorder="1" applyAlignment="1">
      <alignment vertical="top"/>
    </xf>
    <xf numFmtId="183" fontId="20" fillId="0" borderId="51" xfId="16" applyNumberFormat="1" applyFont="1" applyFill="1" applyBorder="1" applyAlignment="1">
      <alignment vertical="top"/>
    </xf>
    <xf numFmtId="0" fontId="12" fillId="0" borderId="0" xfId="11" applyFont="1" applyFill="1" applyAlignment="1">
      <alignment vertical="top"/>
    </xf>
    <xf numFmtId="0" fontId="12" fillId="0" borderId="6" xfId="11" applyFont="1" applyFill="1" applyBorder="1" applyAlignment="1">
      <alignment vertical="top" wrapText="1"/>
    </xf>
    <xf numFmtId="0" fontId="12" fillId="0" borderId="6" xfId="11" applyFont="1" applyFill="1" applyBorder="1" applyAlignment="1">
      <alignment horizontal="left" vertical="top"/>
    </xf>
    <xf numFmtId="183" fontId="12" fillId="0" borderId="6" xfId="16" applyNumberFormat="1" applyFont="1" applyFill="1" applyBorder="1" applyAlignment="1">
      <alignment vertical="top"/>
    </xf>
    <xf numFmtId="183" fontId="12" fillId="0" borderId="7" xfId="16" applyNumberFormat="1" applyFont="1" applyFill="1" applyBorder="1" applyAlignment="1">
      <alignment vertical="top"/>
    </xf>
    <xf numFmtId="0" fontId="12" fillId="0" borderId="20" xfId="11" applyFont="1" applyFill="1" applyBorder="1" applyAlignment="1">
      <alignment horizontal="left" vertical="top" wrapText="1"/>
    </xf>
    <xf numFmtId="0" fontId="12" fillId="0" borderId="55" xfId="11" applyFont="1" applyFill="1" applyBorder="1" applyAlignment="1">
      <alignment horizontal="left" vertical="top" wrapText="1"/>
    </xf>
    <xf numFmtId="188" fontId="20" fillId="2" borderId="8" xfId="11" applyNumberFormat="1" applyFont="1" applyFill="1" applyBorder="1" applyAlignment="1">
      <alignment horizontal="center" vertical="top"/>
    </xf>
    <xf numFmtId="0" fontId="20" fillId="2" borderId="8" xfId="11" applyFont="1" applyFill="1" applyBorder="1" applyAlignment="1">
      <alignment horizontal="left" vertical="top"/>
    </xf>
    <xf numFmtId="188" fontId="12" fillId="2" borderId="6" xfId="11" applyNumberFormat="1" applyFont="1" applyFill="1" applyBorder="1" applyAlignment="1">
      <alignment vertical="top"/>
    </xf>
    <xf numFmtId="0" fontId="12" fillId="2" borderId="6" xfId="11" applyFont="1" applyFill="1" applyBorder="1" applyAlignment="1">
      <alignment vertical="top"/>
    </xf>
    <xf numFmtId="0" fontId="12" fillId="2" borderId="7" xfId="11" applyFont="1" applyFill="1" applyBorder="1" applyAlignment="1">
      <alignment vertical="top"/>
    </xf>
    <xf numFmtId="183" fontId="23" fillId="2" borderId="51" xfId="16" applyNumberFormat="1" applyFont="1" applyFill="1" applyBorder="1" applyAlignment="1">
      <alignment horizontal="center" vertical="top"/>
    </xf>
    <xf numFmtId="0" fontId="12" fillId="8" borderId="0" xfId="11" applyFont="1" applyFill="1" applyAlignment="1">
      <alignment vertical="top"/>
    </xf>
    <xf numFmtId="188" fontId="20" fillId="2" borderId="113" xfId="11" applyNumberFormat="1" applyFont="1" applyFill="1" applyBorder="1" applyAlignment="1">
      <alignment horizontal="center" vertical="top"/>
    </xf>
    <xf numFmtId="0" fontId="20" fillId="2" borderId="7" xfId="11" applyFont="1" applyFill="1" applyBorder="1" applyAlignment="1">
      <alignment vertical="top"/>
    </xf>
    <xf numFmtId="0" fontId="20" fillId="8" borderId="0" xfId="11" applyFont="1" applyFill="1" applyAlignment="1">
      <alignment vertical="top"/>
    </xf>
    <xf numFmtId="188" fontId="20" fillId="0" borderId="113" xfId="11" applyNumberFormat="1" applyFont="1" applyFill="1" applyBorder="1" applyAlignment="1">
      <alignment horizontal="center" vertical="top"/>
    </xf>
    <xf numFmtId="188" fontId="20" fillId="0" borderId="6" xfId="11" applyNumberFormat="1" applyFont="1" applyFill="1" applyBorder="1" applyAlignment="1">
      <alignment horizontal="center" vertical="top"/>
    </xf>
    <xf numFmtId="0" fontId="20" fillId="0" borderId="55" xfId="11" applyFont="1" applyFill="1" applyBorder="1" applyAlignment="1">
      <alignment horizontal="left" vertical="top"/>
    </xf>
    <xf numFmtId="0" fontId="20" fillId="0" borderId="6" xfId="11" applyFont="1" applyFill="1" applyBorder="1" applyAlignment="1">
      <alignment vertical="top"/>
    </xf>
    <xf numFmtId="0" fontId="20" fillId="0" borderId="7" xfId="11" applyFont="1" applyFill="1" applyBorder="1" applyAlignment="1">
      <alignment vertical="top"/>
    </xf>
    <xf numFmtId="0" fontId="20" fillId="0" borderId="0" xfId="11" applyFont="1" applyFill="1" applyAlignment="1">
      <alignment vertical="top"/>
    </xf>
    <xf numFmtId="188" fontId="12" fillId="0" borderId="113" xfId="11" applyNumberFormat="1" applyFont="1" applyFill="1" applyBorder="1" applyAlignment="1">
      <alignment vertical="top"/>
    </xf>
    <xf numFmtId="0" fontId="20" fillId="0" borderId="55" xfId="11" applyFont="1" applyFill="1" applyBorder="1" applyAlignment="1">
      <alignment vertical="top" wrapText="1"/>
    </xf>
    <xf numFmtId="0" fontId="20" fillId="0" borderId="113" xfId="11" applyFont="1" applyFill="1" applyBorder="1" applyAlignment="1">
      <alignment vertical="top"/>
    </xf>
    <xf numFmtId="0" fontId="12" fillId="0" borderId="151" xfId="11" applyFont="1" applyFill="1" applyBorder="1" applyAlignment="1">
      <alignment horizontal="left" vertical="top"/>
    </xf>
    <xf numFmtId="188" fontId="12" fillId="0" borderId="156" xfId="11" applyNumberFormat="1" applyFont="1" applyFill="1" applyBorder="1" applyAlignment="1">
      <alignment vertical="top"/>
    </xf>
    <xf numFmtId="188" fontId="12" fillId="0" borderId="10" xfId="11" applyNumberFormat="1" applyFont="1" applyFill="1" applyBorder="1" applyAlignment="1">
      <alignment vertical="top"/>
    </xf>
    <xf numFmtId="0" fontId="12" fillId="0" borderId="47" xfId="11" applyFont="1" applyFill="1" applyBorder="1" applyAlignment="1">
      <alignment horizontal="left" vertical="top"/>
    </xf>
    <xf numFmtId="0" fontId="12" fillId="0" borderId="10" xfId="11" applyFont="1" applyFill="1" applyBorder="1" applyAlignment="1">
      <alignment vertical="top"/>
    </xf>
    <xf numFmtId="0" fontId="12" fillId="0" borderId="157" xfId="11" applyFont="1" applyFill="1" applyBorder="1" applyAlignment="1">
      <alignment vertical="top"/>
    </xf>
    <xf numFmtId="0" fontId="12" fillId="0" borderId="47" xfId="11" applyFont="1" applyFill="1" applyBorder="1" applyAlignment="1">
      <alignment vertical="top" wrapText="1"/>
    </xf>
    <xf numFmtId="0" fontId="12" fillId="0" borderId="156" xfId="11" applyFont="1" applyFill="1" applyBorder="1" applyAlignment="1">
      <alignment vertical="top"/>
    </xf>
    <xf numFmtId="183" fontId="20" fillId="0" borderId="49" xfId="16" applyNumberFormat="1" applyFont="1" applyFill="1" applyBorder="1" applyAlignment="1">
      <alignment vertical="top"/>
    </xf>
    <xf numFmtId="0" fontId="12" fillId="0" borderId="25" xfId="11" applyFont="1" applyFill="1" applyBorder="1" applyAlignment="1">
      <alignment horizontal="left" vertical="top"/>
    </xf>
    <xf numFmtId="188" fontId="12" fillId="0" borderId="158" xfId="11" applyNumberFormat="1" applyFont="1" applyFill="1" applyBorder="1" applyAlignment="1">
      <alignment vertical="top"/>
    </xf>
    <xf numFmtId="188" fontId="12" fillId="0" borderId="26" xfId="11" applyNumberFormat="1" applyFont="1" applyFill="1" applyBorder="1" applyAlignment="1">
      <alignment vertical="top"/>
    </xf>
    <xf numFmtId="0" fontId="12" fillId="0" borderId="26" xfId="11" applyFont="1" applyFill="1" applyBorder="1" applyAlignment="1">
      <alignment vertical="top" wrapText="1"/>
    </xf>
    <xf numFmtId="0" fontId="12" fillId="0" borderId="158" xfId="11" applyFont="1" applyFill="1" applyBorder="1" applyAlignment="1">
      <alignment vertical="top"/>
    </xf>
    <xf numFmtId="0" fontId="12" fillId="0" borderId="26" xfId="11" applyFont="1" applyFill="1" applyBorder="1" applyAlignment="1">
      <alignment vertical="top"/>
    </xf>
    <xf numFmtId="0" fontId="12" fillId="0" borderId="108" xfId="11" applyFont="1" applyFill="1" applyBorder="1" applyAlignment="1">
      <alignment vertical="top"/>
    </xf>
    <xf numFmtId="183" fontId="20" fillId="0" borderId="159" xfId="16" applyNumberFormat="1" applyFont="1" applyFill="1" applyBorder="1" applyAlignment="1">
      <alignment vertical="top"/>
    </xf>
    <xf numFmtId="0" fontId="12" fillId="0" borderId="0" xfId="11" applyFont="1" applyFill="1" applyAlignment="1">
      <alignment horizontal="center" vertical="top"/>
    </xf>
    <xf numFmtId="0" fontId="12" fillId="0" borderId="0" xfId="11" applyFont="1" applyFill="1" applyAlignment="1">
      <alignment vertical="top" wrapText="1"/>
    </xf>
    <xf numFmtId="0" fontId="5" fillId="0" borderId="0" xfId="11" applyFont="1" applyFill="1" applyAlignment="1">
      <alignment vertical="top"/>
    </xf>
    <xf numFmtId="0" fontId="5" fillId="0" borderId="0" xfId="11" applyFont="1" applyFill="1" applyAlignment="1">
      <alignment horizontal="center" vertical="top"/>
    </xf>
    <xf numFmtId="0" fontId="5" fillId="0" borderId="0" xfId="11" applyFont="1" applyFill="1" applyAlignment="1">
      <alignment vertical="top" wrapText="1"/>
    </xf>
    <xf numFmtId="0" fontId="5" fillId="0" borderId="0" xfId="11" applyFont="1" applyFill="1" applyAlignment="1"/>
    <xf numFmtId="0" fontId="5" fillId="0" borderId="0" xfId="11" applyFont="1" applyFill="1" applyAlignment="1">
      <alignment horizontal="center"/>
    </xf>
    <xf numFmtId="0" fontId="5" fillId="0" borderId="0" xfId="11" applyFont="1" applyFill="1" applyAlignment="1">
      <alignment wrapText="1"/>
    </xf>
    <xf numFmtId="0" fontId="12" fillId="0" borderId="0" xfId="4" applyFont="1" applyFill="1" applyAlignment="1">
      <alignment horizontal="left" vertical="center"/>
    </xf>
    <xf numFmtId="49" fontId="0" fillId="0" borderId="0" xfId="4" applyNumberFormat="1" applyFont="1" applyFill="1" applyAlignment="1">
      <alignment horizontal="center"/>
    </xf>
    <xf numFmtId="0" fontId="0" fillId="0" borderId="0" xfId="4" applyFont="1" applyFill="1" applyAlignment="1">
      <alignment horizontal="center"/>
    </xf>
    <xf numFmtId="0" fontId="0" fillId="0" borderId="0" xfId="4" applyFont="1" applyFill="1" applyAlignment="1"/>
    <xf numFmtId="0" fontId="66" fillId="0" borderId="0" xfId="4" applyFont="1" applyFill="1" applyAlignment="1">
      <alignment horizontal="center"/>
    </xf>
    <xf numFmtId="0" fontId="67" fillId="0" borderId="0" xfId="4" applyFont="1" applyFill="1" applyAlignment="1"/>
    <xf numFmtId="0" fontId="68" fillId="0" borderId="0" xfId="4" applyFont="1" applyFill="1" applyAlignment="1">
      <alignment horizontal="center"/>
    </xf>
    <xf numFmtId="0" fontId="5" fillId="0" borderId="0" xfId="4" applyFont="1" applyFill="1" applyAlignment="1">
      <alignment horizontal="left" vertical="center"/>
    </xf>
    <xf numFmtId="0" fontId="5" fillId="0" borderId="0" xfId="4" applyFont="1" applyFill="1" applyAlignment="1">
      <alignment horizontal="right" wrapText="1"/>
    </xf>
    <xf numFmtId="0" fontId="19" fillId="0" borderId="0" xfId="4" applyFont="1" applyFill="1" applyAlignment="1"/>
    <xf numFmtId="49" fontId="12" fillId="0" borderId="6" xfId="4" applyNumberFormat="1" applyFont="1" applyFill="1" applyBorder="1" applyAlignment="1">
      <alignment horizontal="center" vertical="center"/>
    </xf>
    <xf numFmtId="0" fontId="12" fillId="0" borderId="6" xfId="4" applyFont="1" applyFill="1" applyBorder="1" applyAlignment="1">
      <alignment horizontal="center" vertical="center"/>
    </xf>
    <xf numFmtId="0" fontId="12" fillId="0" borderId="6" xfId="4" applyFont="1" applyFill="1" applyBorder="1" applyAlignment="1">
      <alignment horizontal="left" vertical="center"/>
    </xf>
    <xf numFmtId="0" fontId="23" fillId="0" borderId="20" xfId="4" applyFont="1" applyFill="1" applyBorder="1" applyAlignment="1">
      <alignment horizontal="left" vertical="center" wrapText="1"/>
    </xf>
    <xf numFmtId="0" fontId="23" fillId="0" borderId="6" xfId="4" applyFont="1" applyFill="1" applyBorder="1" applyAlignment="1">
      <alignment horizontal="center" vertical="center"/>
    </xf>
    <xf numFmtId="49" fontId="23" fillId="0" borderId="6" xfId="4" applyNumberFormat="1" applyFont="1" applyFill="1" applyBorder="1" applyAlignment="1">
      <alignment horizontal="center" vertical="center"/>
    </xf>
    <xf numFmtId="178" fontId="23" fillId="0" borderId="6" xfId="14" applyFont="1" applyBorder="1" applyAlignment="1">
      <alignment vertical="center"/>
    </xf>
    <xf numFmtId="178" fontId="23" fillId="0" borderId="22" xfId="14" applyFont="1" applyBorder="1" applyAlignment="1">
      <alignment vertical="center"/>
    </xf>
    <xf numFmtId="0" fontId="23" fillId="0" borderId="24" xfId="4" applyFont="1" applyFill="1" applyBorder="1" applyAlignment="1">
      <alignment horizontal="left" vertical="center" wrapText="1"/>
    </xf>
    <xf numFmtId="0" fontId="69" fillId="0" borderId="0" xfId="4" applyFont="1" applyFill="1" applyAlignment="1">
      <alignment vertical="center"/>
    </xf>
    <xf numFmtId="0" fontId="20" fillId="2" borderId="20" xfId="4" applyFont="1" applyFill="1" applyBorder="1" applyAlignment="1">
      <alignment horizontal="left" vertical="top" wrapText="1" indent="2"/>
    </xf>
    <xf numFmtId="0" fontId="23" fillId="2" borderId="6" xfId="4" applyFont="1" applyFill="1" applyBorder="1" applyAlignment="1">
      <alignment horizontal="center"/>
    </xf>
    <xf numFmtId="49" fontId="23" fillId="2" borderId="6" xfId="4" applyNumberFormat="1" applyFont="1" applyFill="1" applyBorder="1" applyAlignment="1">
      <alignment horizontal="center"/>
    </xf>
    <xf numFmtId="178" fontId="23" fillId="2" borderId="6" xfId="14" applyFont="1" applyFill="1" applyBorder="1" applyAlignment="1">
      <alignment vertical="top"/>
    </xf>
    <xf numFmtId="178" fontId="23" fillId="2" borderId="22" xfId="14" applyFont="1" applyFill="1" applyBorder="1" applyAlignment="1">
      <alignment vertical="top"/>
    </xf>
    <xf numFmtId="0" fontId="23" fillId="2" borderId="24" xfId="4" applyFont="1" applyFill="1" applyBorder="1" applyAlignment="1">
      <alignment horizontal="left" vertical="center" wrapText="1"/>
    </xf>
    <xf numFmtId="0" fontId="69" fillId="0" borderId="0" xfId="4" applyFont="1" applyFill="1" applyAlignment="1"/>
    <xf numFmtId="0" fontId="20" fillId="0" borderId="20" xfId="4" applyFont="1" applyFill="1" applyBorder="1" applyAlignment="1">
      <alignment horizontal="left" vertical="top" wrapText="1" indent="2"/>
    </xf>
    <xf numFmtId="0" fontId="23" fillId="0" borderId="6" xfId="4" applyFont="1" applyFill="1" applyBorder="1" applyAlignment="1">
      <alignment horizontal="center"/>
    </xf>
    <xf numFmtId="49" fontId="23" fillId="0" borderId="6" xfId="4" applyNumberFormat="1" applyFont="1" applyFill="1" applyBorder="1" applyAlignment="1">
      <alignment horizontal="center"/>
    </xf>
    <xf numFmtId="178" fontId="23" fillId="0" borderId="6" xfId="14" applyFont="1" applyBorder="1" applyAlignment="1">
      <alignment vertical="top"/>
    </xf>
    <xf numFmtId="178" fontId="23" fillId="0" borderId="22" xfId="14" applyFont="1" applyBorder="1" applyAlignment="1">
      <alignment vertical="top"/>
    </xf>
    <xf numFmtId="0" fontId="20" fillId="2" borderId="6" xfId="4" applyFont="1" applyFill="1" applyBorder="1" applyAlignment="1">
      <alignment horizontal="center"/>
    </xf>
    <xf numFmtId="49" fontId="20" fillId="2" borderId="6" xfId="4" applyNumberFormat="1" applyFont="1" applyFill="1" applyBorder="1" applyAlignment="1">
      <alignment horizontal="center"/>
    </xf>
    <xf numFmtId="0" fontId="5" fillId="2" borderId="24" xfId="4" applyFont="1" applyFill="1" applyBorder="1" applyAlignment="1">
      <alignment horizontal="left" vertical="center" wrapText="1"/>
    </xf>
    <xf numFmtId="0" fontId="54" fillId="0" borderId="0" xfId="4" applyFont="1" applyFill="1" applyAlignment="1"/>
    <xf numFmtId="0" fontId="5" fillId="0" borderId="20" xfId="4" applyFont="1" applyFill="1" applyBorder="1" applyAlignment="1">
      <alignment horizontal="left" vertical="top" wrapText="1" indent="5"/>
    </xf>
    <xf numFmtId="0" fontId="5" fillId="0" borderId="6" xfId="4" applyFont="1" applyFill="1" applyBorder="1" applyAlignment="1">
      <alignment horizontal="center" vertical="top" wrapText="1"/>
    </xf>
    <xf numFmtId="189" fontId="5" fillId="0" borderId="6" xfId="14" applyNumberFormat="1" applyFont="1" applyFill="1" applyBorder="1" applyAlignment="1">
      <alignment horizontal="center" vertical="top" wrapText="1"/>
    </xf>
    <xf numFmtId="190" fontId="5" fillId="0" borderId="6" xfId="14" applyNumberFormat="1" applyFont="1" applyFill="1" applyBorder="1" applyAlignment="1">
      <alignment horizontal="center" vertical="top" wrapText="1"/>
    </xf>
    <xf numFmtId="190" fontId="5" fillId="0" borderId="6" xfId="4" applyNumberFormat="1" applyFont="1" applyFill="1" applyBorder="1" applyAlignment="1">
      <alignment vertical="top" wrapText="1"/>
    </xf>
    <xf numFmtId="0" fontId="26" fillId="0" borderId="6" xfId="0" applyFont="1" applyBorder="1" applyAlignment="1">
      <alignment horizontal="left" vertical="center" wrapText="1"/>
    </xf>
    <xf numFmtId="0" fontId="70" fillId="0" borderId="0" xfId="4" applyFont="1" applyFill="1" applyAlignment="1">
      <alignment vertical="top" wrapText="1"/>
    </xf>
    <xf numFmtId="0" fontId="0" fillId="0" borderId="0" xfId="4" applyFont="1" applyFill="1" applyAlignment="1">
      <alignment vertical="top" wrapText="1"/>
    </xf>
    <xf numFmtId="190" fontId="5" fillId="0" borderId="22" xfId="4" applyNumberFormat="1" applyFont="1" applyFill="1" applyBorder="1" applyAlignment="1">
      <alignment vertical="top" wrapText="1"/>
    </xf>
    <xf numFmtId="0" fontId="24" fillId="0" borderId="24" xfId="4" applyFont="1" applyFill="1" applyBorder="1" applyAlignment="1">
      <alignment horizontal="left" vertical="center" wrapText="1"/>
    </xf>
    <xf numFmtId="0" fontId="5" fillId="2" borderId="6" xfId="4" applyFont="1" applyFill="1" applyBorder="1" applyAlignment="1">
      <alignment horizontal="center" vertical="top" wrapText="1"/>
    </xf>
    <xf numFmtId="189" fontId="5" fillId="2" borderId="6" xfId="14" applyNumberFormat="1" applyFont="1" applyFill="1" applyBorder="1" applyAlignment="1">
      <alignment horizontal="center" vertical="top" wrapText="1"/>
    </xf>
    <xf numFmtId="190" fontId="5" fillId="2" borderId="6" xfId="14" applyNumberFormat="1" applyFont="1" applyFill="1" applyBorder="1" applyAlignment="1">
      <alignment horizontal="center" vertical="top" wrapText="1"/>
    </xf>
    <xf numFmtId="0" fontId="24" fillId="2" borderId="24" xfId="4" applyFont="1" applyFill="1" applyBorder="1" applyAlignment="1">
      <alignment vertical="top" wrapText="1"/>
    </xf>
    <xf numFmtId="0" fontId="24" fillId="0" borderId="24" xfId="4" applyFont="1" applyFill="1" applyBorder="1" applyAlignment="1">
      <alignment vertical="top" wrapText="1"/>
    </xf>
    <xf numFmtId="187" fontId="20" fillId="2" borderId="6" xfId="1" applyNumberFormat="1" applyFont="1" applyFill="1" applyBorder="1" applyAlignment="1">
      <alignment vertical="top"/>
    </xf>
    <xf numFmtId="187" fontId="20" fillId="2" borderId="22" xfId="1" applyNumberFormat="1" applyFont="1" applyFill="1" applyBorder="1" applyAlignment="1">
      <alignment vertical="top"/>
    </xf>
    <xf numFmtId="0" fontId="71" fillId="2" borderId="24" xfId="4" applyFont="1" applyFill="1" applyBorder="1" applyAlignment="1">
      <alignment horizontal="left" vertical="center" wrapText="1"/>
    </xf>
    <xf numFmtId="190" fontId="5" fillId="0" borderId="6" xfId="1" applyNumberFormat="1" applyFont="1" applyBorder="1" applyAlignment="1">
      <alignment horizontal="center" vertical="center"/>
    </xf>
    <xf numFmtId="190" fontId="5" fillId="0" borderId="6" xfId="4" applyNumberFormat="1" applyFont="1" applyFill="1" applyBorder="1" applyAlignment="1">
      <alignment horizontal="center" vertical="center"/>
    </xf>
    <xf numFmtId="187" fontId="5" fillId="0" borderId="6" xfId="1" applyNumberFormat="1" applyFont="1" applyBorder="1" applyAlignment="1">
      <alignment horizontal="right" vertical="center"/>
    </xf>
    <xf numFmtId="187" fontId="5" fillId="0" borderId="105" xfId="1" applyNumberFormat="1" applyFont="1" applyBorder="1" applyAlignment="1">
      <alignment horizontal="right" vertical="center"/>
    </xf>
    <xf numFmtId="0" fontId="26" fillId="0" borderId="107" xfId="4" applyFont="1" applyFill="1" applyBorder="1" applyAlignment="1">
      <alignment horizontal="left" vertical="center" wrapText="1"/>
    </xf>
    <xf numFmtId="176" fontId="5" fillId="0" borderId="6" xfId="1" applyFont="1" applyBorder="1" applyAlignment="1">
      <alignment horizontal="center" vertical="center"/>
    </xf>
    <xf numFmtId="49" fontId="5" fillId="0" borderId="6" xfId="4" applyNumberFormat="1" applyFont="1" applyFill="1" applyBorder="1" applyAlignment="1">
      <alignment horizontal="center" vertical="center"/>
    </xf>
    <xf numFmtId="0" fontId="5" fillId="0" borderId="6" xfId="4" applyFont="1" applyFill="1" applyBorder="1" applyAlignment="1">
      <alignment horizontal="center" vertical="center"/>
    </xf>
    <xf numFmtId="178" fontId="5" fillId="0" borderId="6" xfId="14" applyFont="1" applyBorder="1" applyAlignment="1">
      <alignment vertical="center"/>
    </xf>
    <xf numFmtId="178" fontId="5" fillId="0" borderId="22" xfId="14" applyFont="1" applyBorder="1" applyAlignment="1">
      <alignment vertical="center"/>
    </xf>
    <xf numFmtId="49" fontId="5" fillId="0" borderId="6" xfId="4" applyNumberFormat="1" applyFont="1" applyFill="1" applyBorder="1" applyAlignment="1">
      <alignment horizontal="center"/>
    </xf>
    <xf numFmtId="0" fontId="5" fillId="0" borderId="6" xfId="4" applyFont="1" applyFill="1" applyBorder="1" applyAlignment="1">
      <alignment horizontal="center"/>
    </xf>
    <xf numFmtId="178" fontId="5" fillId="0" borderId="6" xfId="14" applyFont="1" applyBorder="1" applyAlignment="1">
      <alignment vertical="top"/>
    </xf>
    <xf numFmtId="178" fontId="5" fillId="0" borderId="22" xfId="14" applyFont="1" applyBorder="1" applyAlignment="1">
      <alignment vertical="top"/>
    </xf>
    <xf numFmtId="184" fontId="5" fillId="0" borderId="6" xfId="4" applyNumberFormat="1" applyFont="1" applyFill="1" applyBorder="1" applyAlignment="1">
      <alignment horizontal="center" vertical="center"/>
    </xf>
    <xf numFmtId="0" fontId="5" fillId="0" borderId="25" xfId="4" applyFont="1" applyFill="1" applyBorder="1" applyAlignment="1">
      <alignment horizontal="left" vertical="top" wrapText="1" indent="2"/>
    </xf>
    <xf numFmtId="49" fontId="20" fillId="0" borderId="26" xfId="4" applyNumberFormat="1" applyFont="1" applyFill="1" applyBorder="1" applyAlignment="1">
      <alignment horizontal="center"/>
    </xf>
    <xf numFmtId="0" fontId="20" fillId="0" borderId="26" xfId="4" applyFont="1" applyFill="1" applyBorder="1" applyAlignment="1">
      <alignment horizontal="center"/>
    </xf>
    <xf numFmtId="0" fontId="5" fillId="0" borderId="26" xfId="4" applyFont="1" applyFill="1" applyBorder="1" applyAlignment="1">
      <alignment horizontal="center"/>
    </xf>
    <xf numFmtId="178" fontId="20" fillId="0" borderId="26" xfId="14" applyFont="1" applyBorder="1" applyAlignment="1">
      <alignment vertical="top"/>
    </xf>
    <xf numFmtId="178" fontId="20" fillId="0" borderId="27" xfId="14" applyFont="1" applyBorder="1" applyAlignment="1">
      <alignment vertical="top"/>
    </xf>
    <xf numFmtId="0" fontId="71" fillId="0" borderId="28" xfId="4" applyFont="1" applyFill="1" applyBorder="1" applyAlignment="1">
      <alignment horizontal="left" vertical="center" wrapText="1"/>
    </xf>
    <xf numFmtId="0" fontId="17" fillId="0" borderId="0" xfId="0" applyFont="1" applyFill="1" applyAlignment="1">
      <alignment horizontal="left" vertical="center"/>
    </xf>
    <xf numFmtId="49" fontId="72" fillId="0" borderId="0" xfId="4" applyNumberFormat="1" applyFont="1" applyFill="1" applyAlignment="1">
      <alignment horizontal="center" vertical="center"/>
    </xf>
    <xf numFmtId="0" fontId="72" fillId="0" borderId="0" xfId="4" applyFont="1" applyFill="1" applyAlignment="1">
      <alignment horizontal="center" vertical="center"/>
    </xf>
    <xf numFmtId="0" fontId="72" fillId="0" borderId="0" xfId="4" applyFont="1" applyFill="1" applyAlignment="1">
      <alignment vertical="center"/>
    </xf>
    <xf numFmtId="0" fontId="25" fillId="0" borderId="0" xfId="0" applyFont="1"/>
    <xf numFmtId="0" fontId="25" fillId="0" borderId="0" xfId="4" applyFont="1" applyFill="1" applyAlignment="1"/>
    <xf numFmtId="0" fontId="4" fillId="0" borderId="0" xfId="4" applyFont="1" applyFill="1" applyAlignment="1"/>
    <xf numFmtId="0" fontId="73" fillId="0" borderId="0" xfId="4" applyFont="1" applyFill="1" applyAlignment="1">
      <alignment horizontal="center"/>
    </xf>
    <xf numFmtId="0" fontId="68" fillId="0" borderId="0" xfId="4" applyFont="1" applyFill="1" applyAlignment="1">
      <alignment horizontal="left"/>
    </xf>
    <xf numFmtId="0" fontId="5" fillId="2" borderId="0" xfId="4" applyFont="1" applyFill="1" applyAlignment="1">
      <alignment horizontal="left" vertical="center"/>
    </xf>
    <xf numFmtId="0" fontId="12" fillId="0" borderId="29" xfId="4" applyFont="1" applyFill="1" applyBorder="1" applyAlignment="1"/>
    <xf numFmtId="0" fontId="8" fillId="0" borderId="0" xfId="4" applyFont="1" applyFill="1" applyAlignment="1">
      <alignment horizontal="right" wrapText="1"/>
    </xf>
    <xf numFmtId="0" fontId="26" fillId="0" borderId="0" xfId="4" applyFont="1" applyFill="1" applyAlignment="1">
      <alignment horizontal="left"/>
    </xf>
    <xf numFmtId="0" fontId="19" fillId="0" borderId="0" xfId="4" applyFont="1" applyFill="1" applyAlignment="1">
      <alignment horizontal="left"/>
    </xf>
    <xf numFmtId="0" fontId="19" fillId="0" borderId="0" xfId="4" applyFont="1" applyFill="1" applyAlignment="1">
      <alignment horizontal="left" vertical="center"/>
    </xf>
    <xf numFmtId="0" fontId="23" fillId="0" borderId="20" xfId="4" applyFont="1" applyFill="1" applyBorder="1" applyAlignment="1">
      <alignment horizontal="left" vertical="top" wrapText="1"/>
    </xf>
    <xf numFmtId="0" fontId="20" fillId="0" borderId="6" xfId="4" applyFont="1" applyFill="1" applyBorder="1" applyAlignment="1">
      <alignment horizontal="center"/>
    </xf>
    <xf numFmtId="49" fontId="20" fillId="0" borderId="6" xfId="4" applyNumberFormat="1" applyFont="1" applyFill="1" applyBorder="1" applyAlignment="1">
      <alignment horizontal="center"/>
    </xf>
    <xf numFmtId="0" fontId="5" fillId="0" borderId="160" xfId="4" applyFont="1" applyFill="1" applyBorder="1" applyAlignment="1">
      <alignment horizontal="left" vertical="top" wrapText="1"/>
    </xf>
    <xf numFmtId="0" fontId="5" fillId="0" borderId="24" xfId="4" applyFont="1" applyFill="1" applyBorder="1" applyAlignment="1">
      <alignment horizontal="left" vertical="center" wrapText="1"/>
    </xf>
    <xf numFmtId="0" fontId="0" fillId="0" borderId="0" xfId="4" applyFont="1" applyFill="1" applyAlignment="1">
      <alignment horizontal="center" vertical="top" wrapText="1"/>
    </xf>
    <xf numFmtId="0" fontId="5" fillId="0" borderId="23" xfId="4" applyFont="1" applyFill="1" applyBorder="1" applyAlignment="1">
      <alignment horizontal="left" vertical="center" wrapText="1"/>
    </xf>
    <xf numFmtId="0" fontId="24" fillId="0" borderId="107" xfId="4" applyFont="1" applyFill="1" applyBorder="1" applyAlignment="1">
      <alignment horizontal="left" vertical="center" wrapText="1"/>
    </xf>
    <xf numFmtId="189" fontId="70" fillId="0" borderId="0" xfId="4" applyNumberFormat="1" applyFont="1" applyFill="1" applyAlignment="1">
      <alignment vertical="top" wrapText="1"/>
    </xf>
    <xf numFmtId="190" fontId="20" fillId="2" borderId="6" xfId="4" applyNumberFormat="1" applyFont="1" applyFill="1" applyBorder="1" applyAlignment="1">
      <alignment vertical="top" wrapText="1"/>
    </xf>
    <xf numFmtId="178" fontId="20" fillId="2" borderId="6" xfId="14" applyFont="1" applyFill="1" applyBorder="1" applyAlignment="1">
      <alignment vertical="top"/>
    </xf>
    <xf numFmtId="0" fontId="71" fillId="0" borderId="24" xfId="4" applyFont="1" applyFill="1" applyBorder="1" applyAlignment="1">
      <alignment horizontal="left" vertical="center" wrapText="1"/>
    </xf>
    <xf numFmtId="49" fontId="5" fillId="0" borderId="10" xfId="4" applyNumberFormat="1" applyFont="1" applyFill="1" applyBorder="1" applyAlignment="1">
      <alignment horizontal="center"/>
    </xf>
    <xf numFmtId="0" fontId="5" fillId="0" borderId="10" xfId="4" applyFont="1" applyFill="1" applyBorder="1" applyAlignment="1">
      <alignment horizontal="center"/>
    </xf>
    <xf numFmtId="184" fontId="5" fillId="0" borderId="10" xfId="4" applyNumberFormat="1" applyFont="1" applyFill="1" applyBorder="1" applyAlignment="1">
      <alignment horizontal="center"/>
    </xf>
    <xf numFmtId="178" fontId="5" fillId="0" borderId="10" xfId="14" applyFont="1" applyBorder="1" applyAlignment="1">
      <alignment vertical="top"/>
    </xf>
    <xf numFmtId="0" fontId="5" fillId="0" borderId="151" xfId="4" applyFont="1" applyFill="1" applyBorder="1" applyAlignment="1">
      <alignment horizontal="left" vertical="top" wrapText="1" indent="5"/>
    </xf>
    <xf numFmtId="49" fontId="5" fillId="0" borderId="10" xfId="4" applyNumberFormat="1" applyFont="1" applyFill="1" applyBorder="1" applyAlignment="1">
      <alignment horizontal="center" vertical="center"/>
    </xf>
    <xf numFmtId="0" fontId="5" fillId="0" borderId="10" xfId="4" applyFont="1" applyFill="1" applyBorder="1" applyAlignment="1">
      <alignment horizontal="center" vertical="center"/>
    </xf>
    <xf numFmtId="184" fontId="5" fillId="0" borderId="10" xfId="4" applyNumberFormat="1" applyFont="1" applyFill="1" applyBorder="1" applyAlignment="1">
      <alignment horizontal="center" vertical="center"/>
    </xf>
    <xf numFmtId="178" fontId="5" fillId="0" borderId="10" xfId="14" applyFont="1" applyBorder="1" applyAlignment="1">
      <alignment vertical="center"/>
    </xf>
    <xf numFmtId="0" fontId="20" fillId="2" borderId="0" xfId="0" applyFont="1" applyFill="1"/>
    <xf numFmtId="49" fontId="19" fillId="0" borderId="0" xfId="4" applyNumberFormat="1" applyFont="1" applyFill="1" applyAlignment="1">
      <alignment horizontal="center"/>
    </xf>
    <xf numFmtId="0" fontId="19" fillId="0" borderId="0" xfId="4" applyFont="1" applyFill="1" applyAlignment="1">
      <alignment horizontal="center"/>
    </xf>
    <xf numFmtId="0" fontId="5" fillId="0" borderId="0" xfId="9" applyFont="1" applyFill="1" applyAlignment="1">
      <alignment vertical="center"/>
    </xf>
    <xf numFmtId="0" fontId="2" fillId="0" borderId="0" xfId="9" applyFont="1" applyFill="1" applyAlignment="1">
      <alignment vertical="center"/>
    </xf>
    <xf numFmtId="0" fontId="24" fillId="0" borderId="20" xfId="9" applyFont="1" applyFill="1" applyBorder="1" applyAlignment="1">
      <alignment horizontal="center"/>
    </xf>
    <xf numFmtId="0" fontId="24" fillId="0" borderId="6" xfId="9" applyFont="1" applyFill="1" applyBorder="1" applyAlignment="1">
      <alignment horizontal="center"/>
    </xf>
    <xf numFmtId="0" fontId="12" fillId="0" borderId="20" xfId="9" applyFont="1" applyFill="1" applyBorder="1" applyAlignment="1">
      <alignment vertical="center"/>
    </xf>
    <xf numFmtId="0" fontId="12" fillId="0" borderId="6" xfId="9" applyFont="1" applyFill="1" applyBorder="1" applyAlignment="1">
      <alignment vertical="center"/>
    </xf>
    <xf numFmtId="0" fontId="8" fillId="0" borderId="6" xfId="12" applyFont="1" applyFill="1" applyBorder="1" applyAlignment="1">
      <alignment horizontal="center" vertical="top"/>
    </xf>
    <xf numFmtId="0" fontId="5" fillId="0" borderId="20" xfId="9" applyFont="1" applyFill="1" applyBorder="1" applyAlignment="1">
      <alignment vertical="center"/>
    </xf>
    <xf numFmtId="0" fontId="5" fillId="0" borderId="6" xfId="9" applyFont="1" applyFill="1" applyBorder="1" applyAlignment="1">
      <alignment vertical="center"/>
    </xf>
    <xf numFmtId="0" fontId="2" fillId="0" borderId="24" xfId="9" applyFont="1" applyFill="1" applyBorder="1" applyAlignment="1"/>
    <xf numFmtId="0" fontId="5" fillId="0" borderId="24" xfId="9" applyFont="1" applyFill="1" applyBorder="1" applyAlignment="1">
      <alignment vertical="center"/>
    </xf>
    <xf numFmtId="0" fontId="2" fillId="0" borderId="24" xfId="9" applyFont="1" applyFill="1" applyBorder="1" applyAlignment="1">
      <alignment vertical="center"/>
    </xf>
    <xf numFmtId="0" fontId="5" fillId="0" borderId="25" xfId="9" applyFont="1" applyFill="1" applyBorder="1" applyAlignment="1">
      <alignment vertical="center"/>
    </xf>
    <xf numFmtId="0" fontId="5" fillId="0" borderId="26" xfId="9" applyFont="1" applyFill="1" applyBorder="1" applyAlignment="1">
      <alignment vertical="center"/>
    </xf>
    <xf numFmtId="0" fontId="2" fillId="0" borderId="28" xfId="9" applyFont="1" applyFill="1" applyBorder="1" applyAlignment="1">
      <alignment vertical="center"/>
    </xf>
    <xf numFmtId="0" fontId="5" fillId="0" borderId="24" xfId="0" applyFont="1" applyBorder="1" applyAlignment="1">
      <alignment horizontal="left"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xf>
    <xf numFmtId="0" fontId="5" fillId="8" borderId="24" xfId="0" applyFont="1" applyFill="1" applyBorder="1" applyAlignment="1">
      <alignment horizontal="left" wrapText="1"/>
    </xf>
    <xf numFmtId="0" fontId="20" fillId="2" borderId="25" xfId="0" applyFont="1" applyFill="1" applyBorder="1" applyAlignment="1">
      <alignment horizontal="center" vertical="center"/>
    </xf>
    <xf numFmtId="0" fontId="20" fillId="2" borderId="26" xfId="0" applyFont="1" applyFill="1" applyBorder="1" applyAlignment="1">
      <alignment horizontal="center" vertical="center"/>
    </xf>
    <xf numFmtId="178" fontId="12" fillId="2" borderId="26" xfId="1" applyNumberFormat="1" applyFont="1" applyFill="1" applyBorder="1" applyAlignment="1">
      <alignment horizontal="center" vertical="center"/>
    </xf>
    <xf numFmtId="0" fontId="12" fillId="2" borderId="28" xfId="0" applyFont="1" applyFill="1" applyBorder="1" applyAlignment="1">
      <alignment horizontal="center"/>
    </xf>
    <xf numFmtId="0" fontId="5" fillId="0" borderId="0" xfId="0" applyFont="1" applyFill="1" applyAlignment="1">
      <alignment horizontal="left" vertical="center"/>
    </xf>
    <xf numFmtId="178" fontId="12" fillId="0" borderId="0" xfId="1" applyNumberFormat="1" applyFont="1" applyFill="1" applyAlignment="1">
      <alignment horizontal="center" vertical="center"/>
    </xf>
    <xf numFmtId="0" fontId="23" fillId="15" borderId="121" xfId="0" applyFont="1" applyFill="1" applyBorder="1" applyAlignment="1">
      <alignment horizontal="center" vertical="center" wrapText="1"/>
    </xf>
    <xf numFmtId="0" fontId="23" fillId="15" borderId="121" xfId="0" applyFont="1" applyFill="1" applyBorder="1" applyAlignment="1">
      <alignment vertical="center" wrapText="1"/>
    </xf>
    <xf numFmtId="0" fontId="4" fillId="0" borderId="0" xfId="0" applyFont="1" applyAlignment="1">
      <alignment horizontal="center" vertical="center"/>
    </xf>
    <xf numFmtId="0" fontId="4" fillId="0" borderId="1"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5" fillId="0" borderId="0" xfId="0" applyFont="1" applyAlignment="1">
      <alignment horizontal="center"/>
    </xf>
    <xf numFmtId="0" fontId="5" fillId="0" borderId="0" xfId="0" applyFont="1" applyAlignment="1">
      <alignment horizontal="left" vertical="top" wrapText="1"/>
    </xf>
    <xf numFmtId="183" fontId="5" fillId="0" borderId="18" xfId="13" applyNumberFormat="1" applyFont="1" applyFill="1" applyBorder="1" applyAlignment="1">
      <alignment horizontal="center" vertical="center" wrapText="1"/>
    </xf>
    <xf numFmtId="183" fontId="4" fillId="0" borderId="0" xfId="13" applyNumberFormat="1" applyFont="1" applyAlignment="1">
      <alignment horizontal="center"/>
    </xf>
    <xf numFmtId="183" fontId="5" fillId="0" borderId="17" xfId="13" applyNumberFormat="1" applyFont="1" applyFill="1" applyBorder="1" applyAlignment="1">
      <alignment horizontal="center" vertical="center" wrapText="1"/>
    </xf>
    <xf numFmtId="183" fontId="5" fillId="0" borderId="17" xfId="13" applyNumberFormat="1" applyFont="1" applyFill="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0" fillId="0" borderId="0" xfId="0"/>
    <xf numFmtId="0" fontId="12" fillId="0" borderId="30" xfId="0" applyFont="1" applyFill="1" applyBorder="1" applyAlignment="1">
      <alignment vertical="center" wrapText="1"/>
    </xf>
    <xf numFmtId="0" fontId="12" fillId="0" borderId="30" xfId="0" applyFont="1" applyFill="1" applyBorder="1" applyAlignment="1">
      <alignment horizontal="center" vertical="center" wrapText="1"/>
    </xf>
    <xf numFmtId="0" fontId="12" fillId="0" borderId="30" xfId="0" applyFont="1" applyFill="1" applyBorder="1" applyAlignment="1">
      <alignment horizontal="left" vertical="center" wrapText="1"/>
    </xf>
    <xf numFmtId="0" fontId="12" fillId="0" borderId="30" xfId="0" applyFont="1" applyFill="1" applyBorder="1" applyAlignment="1">
      <alignment horizontal="left" vertical="top" wrapText="1"/>
    </xf>
    <xf numFmtId="0" fontId="22" fillId="0" borderId="0" xfId="0" applyFont="1" applyAlignment="1">
      <alignment horizontal="center" vertical="center"/>
    </xf>
    <xf numFmtId="0" fontId="12" fillId="0" borderId="29" xfId="0" applyFont="1" applyFill="1" applyBorder="1" applyAlignment="1">
      <alignment horizontal="left" vertical="center"/>
    </xf>
    <xf numFmtId="0" fontId="12" fillId="0" borderId="30" xfId="0" applyFont="1" applyFill="1" applyBorder="1" applyAlignment="1">
      <alignment horizontal="left" vertical="center"/>
    </xf>
    <xf numFmtId="0" fontId="0" fillId="0" borderId="6" xfId="0" applyFill="1" applyBorder="1"/>
    <xf numFmtId="0" fontId="0" fillId="0" borderId="36" xfId="0" applyFill="1" applyBorder="1"/>
    <xf numFmtId="0" fontId="5" fillId="0" borderId="39" xfId="0" applyFont="1" applyFill="1" applyBorder="1" applyAlignment="1">
      <alignment horizontal="center"/>
    </xf>
    <xf numFmtId="0" fontId="0" fillId="0" borderId="39" xfId="0" applyFill="1" applyBorder="1"/>
    <xf numFmtId="0" fontId="0" fillId="0" borderId="40" xfId="0" applyFill="1" applyBorder="1"/>
    <xf numFmtId="0" fontId="26" fillId="0" borderId="36" xfId="0" applyFont="1" applyFill="1" applyBorder="1" applyAlignment="1">
      <alignment horizontal="center"/>
    </xf>
    <xf numFmtId="0" fontId="5" fillId="0" borderId="35" xfId="0" applyFont="1" applyFill="1" applyBorder="1" applyAlignment="1">
      <alignment horizontal="center" vertical="center"/>
    </xf>
    <xf numFmtId="0" fontId="23" fillId="6" borderId="37" xfId="0" applyFont="1" applyFill="1" applyBorder="1" applyAlignment="1">
      <alignment horizontal="center" vertical="center"/>
    </xf>
    <xf numFmtId="0" fontId="5" fillId="0" borderId="35" xfId="0" applyFont="1" applyFill="1" applyBorder="1" applyAlignment="1">
      <alignment horizontal="center"/>
    </xf>
    <xf numFmtId="0" fontId="5" fillId="0" borderId="6" xfId="0" applyFont="1" applyFill="1" applyBorder="1" applyAlignment="1">
      <alignment horizontal="center"/>
    </xf>
    <xf numFmtId="3" fontId="5" fillId="0" borderId="6" xfId="0" applyNumberFormat="1" applyFont="1" applyFill="1" applyBorder="1" applyAlignment="1">
      <alignment horizontal="center"/>
    </xf>
    <xf numFmtId="0" fontId="5" fillId="0" borderId="6" xfId="0" applyFont="1" applyFill="1" applyBorder="1" applyAlignment="1">
      <alignment horizontal="center" wrapText="1"/>
    </xf>
    <xf numFmtId="0" fontId="5" fillId="0" borderId="36" xfId="0" applyFont="1" applyFill="1" applyBorder="1" applyAlignment="1">
      <alignment horizontal="center"/>
    </xf>
    <xf numFmtId="0" fontId="4" fillId="0" borderId="0" xfId="0" applyFont="1" applyAlignment="1">
      <alignment horizontal="left" vertical="center"/>
    </xf>
    <xf numFmtId="0" fontId="25" fillId="0" borderId="31" xfId="0" applyFont="1" applyFill="1" applyBorder="1" applyAlignment="1">
      <alignment horizontal="center" vertical="center"/>
    </xf>
    <xf numFmtId="0" fontId="12" fillId="0" borderId="31" xfId="0" applyFont="1" applyFill="1" applyBorder="1" applyAlignment="1">
      <alignment horizontal="right"/>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0" fontId="12" fillId="0" borderId="0" xfId="8" applyFont="1" applyFill="1" applyAlignment="1">
      <alignment horizontal="center" vertical="center"/>
    </xf>
    <xf numFmtId="0" fontId="0" fillId="0" borderId="29" xfId="0" applyFill="1" applyBorder="1"/>
    <xf numFmtId="0" fontId="12" fillId="0" borderId="29" xfId="0" applyFont="1" applyFill="1" applyBorder="1" applyAlignment="1">
      <alignment horizontal="center" vertical="center"/>
    </xf>
    <xf numFmtId="0" fontId="23" fillId="0" borderId="6" xfId="3" applyFont="1" applyFill="1" applyBorder="1" applyAlignment="1">
      <alignment horizontal="center" vertical="center"/>
    </xf>
    <xf numFmtId="0" fontId="5" fillId="0" borderId="6" xfId="3" applyFont="1" applyFill="1" applyBorder="1" applyAlignment="1">
      <alignment horizontal="center" vertical="center" wrapText="1"/>
    </xf>
    <xf numFmtId="3" fontId="4" fillId="0" borderId="0" xfId="0" applyNumberFormat="1" applyFont="1" applyAlignment="1">
      <alignment horizontal="center" vertical="top"/>
    </xf>
    <xf numFmtId="184" fontId="4" fillId="0" borderId="0" xfId="0" applyNumberFormat="1" applyFont="1" applyAlignment="1">
      <alignment horizontal="center" vertical="center"/>
    </xf>
    <xf numFmtId="3" fontId="4" fillId="0" borderId="29" xfId="0" applyNumberFormat="1" applyFont="1" applyFill="1" applyBorder="1" applyAlignment="1">
      <alignment horizontal="center" vertical="center"/>
    </xf>
    <xf numFmtId="0" fontId="5" fillId="0" borderId="41" xfId="3" applyFont="1" applyFill="1" applyBorder="1" applyAlignment="1">
      <alignment horizontal="center" vertical="center" wrapText="1"/>
    </xf>
    <xf numFmtId="0" fontId="5" fillId="0" borderId="17" xfId="3" applyFont="1" applyFill="1" applyBorder="1" applyAlignment="1">
      <alignment horizontal="center" vertical="center" wrapText="1"/>
    </xf>
    <xf numFmtId="0" fontId="5" fillId="2" borderId="17" xfId="3" applyFont="1" applyFill="1" applyBorder="1" applyAlignment="1">
      <alignment horizontal="center" vertical="center" wrapText="1"/>
    </xf>
    <xf numFmtId="0" fontId="5" fillId="0" borderId="17" xfId="3" applyFont="1" applyFill="1" applyBorder="1" applyAlignment="1">
      <alignment horizontal="center" vertical="top" wrapText="1"/>
    </xf>
    <xf numFmtId="0" fontId="5" fillId="0" borderId="18" xfId="3" applyFont="1" applyFill="1" applyBorder="1" applyAlignment="1">
      <alignment horizontal="center" vertical="center" wrapText="1"/>
    </xf>
    <xf numFmtId="0" fontId="0" fillId="0" borderId="0" xfId="0" applyFill="1"/>
    <xf numFmtId="3" fontId="12" fillId="0" borderId="0" xfId="9" applyNumberFormat="1" applyFont="1" applyFill="1" applyAlignment="1">
      <alignment horizontal="center" vertical="top"/>
    </xf>
    <xf numFmtId="184" fontId="12" fillId="0" borderId="0" xfId="9" applyNumberFormat="1" applyFont="1" applyFill="1" applyAlignment="1">
      <alignment horizontal="center"/>
    </xf>
    <xf numFmtId="3" fontId="12" fillId="0" borderId="43" xfId="9" applyNumberFormat="1" applyFont="1" applyFill="1" applyBorder="1" applyAlignment="1">
      <alignment horizontal="center" vertical="center"/>
    </xf>
    <xf numFmtId="184" fontId="5" fillId="0" borderId="6" xfId="9" applyNumberFormat="1" applyFont="1" applyFill="1" applyBorder="1" applyAlignment="1">
      <alignment horizontal="center" vertical="center"/>
    </xf>
    <xf numFmtId="184" fontId="5" fillId="0" borderId="6" xfId="9" applyNumberFormat="1" applyFont="1" applyFill="1" applyBorder="1" applyAlignment="1">
      <alignment horizontal="center" vertical="center" wrapText="1"/>
    </xf>
    <xf numFmtId="3" fontId="12" fillId="0" borderId="0" xfId="0" applyNumberFormat="1" applyFont="1" applyAlignment="1">
      <alignment vertical="center"/>
    </xf>
    <xf numFmtId="3" fontId="12" fillId="0" borderId="0" xfId="0" applyNumberFormat="1" applyFont="1" applyAlignment="1">
      <alignment horizontal="center"/>
    </xf>
    <xf numFmtId="3" fontId="12" fillId="0" borderId="29" xfId="0" applyNumberFormat="1" applyFont="1" applyFill="1" applyBorder="1" applyAlignment="1">
      <alignment horizontal="center" vertical="center"/>
    </xf>
    <xf numFmtId="0" fontId="5" fillId="7" borderId="0" xfId="0" applyFont="1" applyFill="1" applyAlignment="1">
      <alignment wrapText="1"/>
    </xf>
    <xf numFmtId="0" fontId="5" fillId="0" borderId="30" xfId="0" applyFont="1" applyFill="1" applyBorder="1" applyAlignment="1">
      <alignment horizontal="center" vertical="center"/>
    </xf>
    <xf numFmtId="0" fontId="12" fillId="0" borderId="0" xfId="0" applyFont="1" applyAlignment="1">
      <alignment horizontal="center"/>
    </xf>
    <xf numFmtId="0" fontId="19" fillId="0" borderId="0" xfId="0" applyFont="1" applyAlignment="1">
      <alignment horizontal="center"/>
    </xf>
    <xf numFmtId="0" fontId="19" fillId="0" borderId="31" xfId="0" applyFont="1" applyFill="1" applyBorder="1" applyAlignment="1">
      <alignment horizontal="center"/>
    </xf>
    <xf numFmtId="0" fontId="5" fillId="0" borderId="31" xfId="0" applyFont="1" applyFill="1" applyBorder="1" applyAlignment="1">
      <alignment horizontal="right"/>
    </xf>
    <xf numFmtId="0" fontId="5" fillId="0" borderId="65" xfId="0" applyFont="1" applyFill="1" applyBorder="1" applyAlignment="1">
      <alignment horizontal="center" vertical="center" wrapText="1"/>
    </xf>
    <xf numFmtId="0" fontId="5" fillId="0" borderId="65" xfId="0" applyFont="1" applyFill="1" applyBorder="1" applyAlignment="1">
      <alignment horizontal="center" vertical="center"/>
    </xf>
    <xf numFmtId="0" fontId="25" fillId="0" borderId="0" xfId="0" applyFont="1" applyAlignment="1">
      <alignment horizontal="center" vertical="center"/>
    </xf>
    <xf numFmtId="0" fontId="4" fillId="0" borderId="0" xfId="0" applyFont="1" applyAlignment="1">
      <alignment horizontal="left"/>
    </xf>
    <xf numFmtId="0" fontId="25" fillId="0" borderId="31" xfId="0" applyFont="1" applyFill="1" applyBorder="1" applyAlignment="1">
      <alignment horizontal="center"/>
    </xf>
    <xf numFmtId="0" fontId="12" fillId="0" borderId="79" xfId="0" applyFont="1" applyFill="1" applyBorder="1" applyAlignment="1">
      <alignment horizontal="center" vertical="center" wrapText="1"/>
    </xf>
    <xf numFmtId="0" fontId="12" fillId="0" borderId="80" xfId="0" applyFont="1" applyFill="1" applyBorder="1" applyAlignment="1">
      <alignment horizontal="center" vertical="center" wrapText="1"/>
    </xf>
    <xf numFmtId="0" fontId="12" fillId="0" borderId="81" xfId="0" applyFont="1" applyFill="1" applyBorder="1" applyAlignment="1">
      <alignment horizontal="center" vertical="center"/>
    </xf>
    <xf numFmtId="0" fontId="12" fillId="0" borderId="82" xfId="0" applyFont="1" applyFill="1" applyBorder="1" applyAlignment="1">
      <alignment horizontal="center" vertical="center"/>
    </xf>
    <xf numFmtId="183" fontId="2" fillId="9" borderId="8" xfId="15" applyNumberFormat="1" applyFont="1" applyFill="1" applyBorder="1" applyAlignment="1">
      <alignment horizontal="center" vertical="center"/>
    </xf>
    <xf numFmtId="183" fontId="2" fillId="3" borderId="20" xfId="15" applyNumberFormat="1" applyFont="1" applyFill="1" applyBorder="1" applyAlignment="1">
      <alignment horizontal="left" vertical="center"/>
    </xf>
    <xf numFmtId="183" fontId="2" fillId="2" borderId="110" xfId="15" applyNumberFormat="1" applyFont="1" applyFill="1" applyBorder="1" applyAlignment="1">
      <alignment horizontal="left" vertical="center" wrapText="1"/>
    </xf>
    <xf numFmtId="183" fontId="2" fillId="9" borderId="18" xfId="15" applyNumberFormat="1" applyFont="1" applyFill="1" applyBorder="1" applyAlignment="1">
      <alignment horizontal="center" vertical="center" wrapText="1"/>
    </xf>
    <xf numFmtId="183" fontId="2" fillId="0" borderId="20" xfId="15" applyNumberFormat="1" applyFont="1" applyFill="1" applyBorder="1" applyAlignment="1">
      <alignment horizontal="center" vertical="center" wrapText="1"/>
    </xf>
    <xf numFmtId="183" fontId="2" fillId="0" borderId="20" xfId="15" applyNumberFormat="1" applyFont="1" applyFill="1" applyBorder="1" applyAlignment="1">
      <alignment horizontal="center" vertical="center" textRotation="255"/>
    </xf>
    <xf numFmtId="183" fontId="2" fillId="9" borderId="104" xfId="15" applyNumberFormat="1" applyFont="1" applyFill="1" applyBorder="1" applyAlignment="1">
      <alignment horizontal="center" vertical="center" wrapText="1"/>
    </xf>
    <xf numFmtId="183" fontId="2" fillId="9" borderId="17" xfId="15" applyNumberFormat="1" applyFont="1" applyFill="1" applyBorder="1" applyAlignment="1">
      <alignment horizontal="center" vertical="center" wrapText="1"/>
    </xf>
    <xf numFmtId="183" fontId="12" fillId="0" borderId="0" xfId="15" applyNumberFormat="1" applyFont="1" applyAlignment="1">
      <alignment horizontal="center" vertical="center"/>
    </xf>
    <xf numFmtId="183" fontId="12" fillId="0" borderId="29" xfId="15" applyNumberFormat="1" applyFont="1" applyFill="1" applyBorder="1" applyAlignment="1">
      <alignment horizontal="center" vertical="center"/>
    </xf>
    <xf numFmtId="183" fontId="36" fillId="0" borderId="0" xfId="15" applyNumberFormat="1" applyFont="1" applyAlignment="1">
      <alignment horizontal="right" vertical="center"/>
    </xf>
    <xf numFmtId="183" fontId="2" fillId="9" borderId="41" xfId="15" applyNumberFormat="1" applyFont="1" applyFill="1" applyBorder="1" applyAlignment="1">
      <alignment horizontal="center" vertical="center" wrapText="1"/>
    </xf>
    <xf numFmtId="183" fontId="2" fillId="9" borderId="103" xfId="15" applyNumberFormat="1" applyFont="1" applyFill="1" applyBorder="1" applyAlignment="1">
      <alignment horizontal="center" vertical="center" wrapText="1"/>
    </xf>
    <xf numFmtId="183" fontId="37" fillId="9" borderId="104" xfId="15" applyNumberFormat="1" applyFont="1" applyFill="1" applyBorder="1" applyAlignment="1">
      <alignment horizontal="center" vertical="center" wrapText="1"/>
    </xf>
    <xf numFmtId="183" fontId="37" fillId="9" borderId="17" xfId="15" applyNumberFormat="1" applyFont="1" applyFill="1" applyBorder="1" applyAlignment="1">
      <alignment horizontal="center" vertical="center" wrapText="1"/>
    </xf>
    <xf numFmtId="183" fontId="40" fillId="0" borderId="55" xfId="1" applyNumberFormat="1" applyFont="1" applyFill="1" applyBorder="1" applyAlignment="1" applyProtection="1">
      <alignment horizontal="left" vertical="center" wrapText="1"/>
      <protection locked="0"/>
    </xf>
    <xf numFmtId="183" fontId="45" fillId="2" borderId="7" xfId="1" applyNumberFormat="1" applyFont="1" applyFill="1" applyBorder="1" applyAlignment="1" applyProtection="1">
      <alignment vertical="top" wrapText="1"/>
      <protection locked="0"/>
    </xf>
    <xf numFmtId="183" fontId="41" fillId="0" borderId="55" xfId="1" applyNumberFormat="1" applyFont="1" applyFill="1" applyBorder="1" applyAlignment="1" applyProtection="1">
      <alignment horizontal="center" vertical="center" wrapText="1"/>
      <protection locked="0"/>
    </xf>
    <xf numFmtId="183" fontId="36" fillId="4" borderId="7" xfId="1" applyNumberFormat="1" applyFont="1" applyFill="1" applyBorder="1" applyAlignment="1" applyProtection="1">
      <alignment horizontal="left" vertical="center" wrapText="1"/>
      <protection locked="0"/>
    </xf>
    <xf numFmtId="0" fontId="36" fillId="2" borderId="117" xfId="0" applyFont="1" applyFill="1" applyBorder="1" applyAlignment="1">
      <alignment horizontal="center" vertical="center" wrapText="1"/>
    </xf>
    <xf numFmtId="183" fontId="36" fillId="4" borderId="13" xfId="1" applyNumberFormat="1" applyFont="1" applyFill="1" applyBorder="1" applyAlignment="1" applyProtection="1">
      <alignment horizontal="left" vertical="center" wrapText="1"/>
      <protection locked="0"/>
    </xf>
    <xf numFmtId="183" fontId="36" fillId="4" borderId="114" xfId="1" applyNumberFormat="1" applyFont="1" applyFill="1" applyBorder="1" applyAlignment="1" applyProtection="1">
      <alignment horizontal="center" vertical="center" wrapText="1"/>
      <protection locked="0"/>
    </xf>
    <xf numFmtId="0" fontId="0" fillId="0" borderId="14" xfId="0" applyFill="1" applyBorder="1"/>
    <xf numFmtId="0" fontId="36" fillId="0" borderId="0" xfId="0" applyFont="1" applyAlignment="1">
      <alignment horizontal="center" vertical="center" wrapText="1"/>
    </xf>
    <xf numFmtId="183" fontId="2" fillId="0" borderId="5" xfId="1" applyNumberFormat="1" applyFont="1" applyFill="1" applyBorder="1" applyAlignment="1" applyProtection="1">
      <alignment horizontal="center" vertical="center" wrapText="1"/>
      <protection locked="0"/>
    </xf>
    <xf numFmtId="183" fontId="37" fillId="0" borderId="5" xfId="1" applyNumberFormat="1" applyFont="1" applyFill="1" applyBorder="1" applyAlignment="1" applyProtection="1">
      <alignment horizontal="center" vertical="center" wrapText="1"/>
      <protection locked="0"/>
    </xf>
    <xf numFmtId="183" fontId="37" fillId="0" borderId="6" xfId="1" applyNumberFormat="1" applyFont="1" applyFill="1" applyBorder="1" applyAlignment="1" applyProtection="1">
      <alignment horizontal="center" vertical="center" wrapText="1"/>
      <protection locked="0"/>
    </xf>
    <xf numFmtId="183" fontId="2" fillId="0" borderId="7" xfId="1" applyNumberFormat="1" applyFont="1" applyFill="1" applyBorder="1" applyAlignment="1" applyProtection="1">
      <alignment horizontal="center" vertical="center" wrapText="1"/>
      <protection locked="0"/>
    </xf>
    <xf numFmtId="183" fontId="2" fillId="0" borderId="111" xfId="1" applyNumberFormat="1" applyFont="1" applyFill="1" applyBorder="1" applyAlignment="1" applyProtection="1">
      <alignment horizontal="center" vertical="center" wrapText="1"/>
      <protection locked="0"/>
    </xf>
    <xf numFmtId="183" fontId="1" fillId="0" borderId="6" xfId="1" applyNumberFormat="1" applyFill="1" applyBorder="1" applyAlignment="1" applyProtection="1">
      <alignment horizontal="center" vertical="center" wrapText="1"/>
      <protection locked="0"/>
    </xf>
    <xf numFmtId="183" fontId="2" fillId="0" borderId="6" xfId="1" applyNumberFormat="1" applyFont="1" applyFill="1" applyBorder="1" applyAlignment="1" applyProtection="1">
      <alignment horizontal="center" vertical="center" wrapText="1"/>
      <protection locked="0"/>
    </xf>
    <xf numFmtId="183" fontId="29" fillId="0" borderId="7" xfId="1" applyNumberFormat="1" applyFont="1" applyFill="1" applyBorder="1" applyAlignment="1" applyProtection="1">
      <alignment horizontal="center" vertical="center" wrapText="1"/>
      <protection locked="0"/>
    </xf>
    <xf numFmtId="183" fontId="40" fillId="0" borderId="0" xfId="1" applyNumberFormat="1" applyFont="1" applyAlignment="1" applyProtection="1">
      <alignment horizontal="left" vertical="top"/>
      <protection locked="0"/>
    </xf>
    <xf numFmtId="183" fontId="41" fillId="0" borderId="43" xfId="1" applyNumberFormat="1" applyFont="1" applyFill="1" applyBorder="1" applyAlignment="1" applyProtection="1">
      <alignment horizontal="left" vertical="center" wrapText="1"/>
      <protection locked="0"/>
    </xf>
    <xf numFmtId="183" fontId="43" fillId="0" borderId="6" xfId="1" applyNumberFormat="1" applyFont="1" applyFill="1" applyBorder="1" applyAlignment="1" applyProtection="1">
      <alignment horizontal="center" vertical="center" wrapText="1"/>
      <protection locked="0"/>
    </xf>
    <xf numFmtId="0" fontId="23" fillId="12" borderId="121" xfId="0" applyFont="1" applyFill="1" applyBorder="1" applyAlignment="1">
      <alignment horizontal="center" vertical="center"/>
    </xf>
    <xf numFmtId="0" fontId="23" fillId="12" borderId="17" xfId="0" applyFont="1" applyFill="1" applyBorder="1" applyAlignment="1">
      <alignment horizontal="center" vertical="center"/>
    </xf>
    <xf numFmtId="0" fontId="4" fillId="0" borderId="0" xfId="5" applyFont="1" applyFill="1" applyAlignment="1">
      <alignment horizontal="center" vertical="center" wrapText="1"/>
    </xf>
    <xf numFmtId="0" fontId="12" fillId="0" borderId="0" xfId="5" applyFont="1" applyFill="1" applyAlignment="1">
      <alignment horizontal="center" vertical="center" wrapText="1"/>
    </xf>
    <xf numFmtId="0" fontId="0" fillId="0" borderId="120" xfId="0" applyFill="1" applyBorder="1"/>
    <xf numFmtId="0" fontId="23" fillId="11" borderId="17" xfId="0" applyFont="1" applyFill="1" applyBorder="1" applyAlignment="1">
      <alignment horizontal="center" vertical="center"/>
    </xf>
    <xf numFmtId="0" fontId="23" fillId="13" borderId="121" xfId="0" applyFont="1" applyFill="1" applyBorder="1" applyAlignment="1">
      <alignment horizontal="center" vertical="center"/>
    </xf>
    <xf numFmtId="0" fontId="23" fillId="13" borderId="17" xfId="0" applyFont="1" applyFill="1" applyBorder="1" applyAlignment="1">
      <alignment horizontal="center" vertical="center"/>
    </xf>
    <xf numFmtId="0" fontId="23" fillId="14" borderId="121" xfId="0" applyFont="1" applyFill="1" applyBorder="1" applyAlignment="1">
      <alignment horizontal="center" vertical="center"/>
    </xf>
    <xf numFmtId="0" fontId="23" fillId="16" borderId="122" xfId="0" applyFont="1" applyFill="1" applyBorder="1" applyAlignment="1">
      <alignment horizontal="center" vertical="center" wrapText="1"/>
    </xf>
    <xf numFmtId="0" fontId="23" fillId="15" borderId="162" xfId="0" applyFont="1" applyFill="1" applyBorder="1" applyAlignment="1">
      <alignment horizontal="center" vertical="center" wrapText="1"/>
    </xf>
    <xf numFmtId="0" fontId="23" fillId="15" borderId="163" xfId="0" applyFont="1" applyFill="1" applyBorder="1" applyAlignment="1">
      <alignment horizontal="center" vertical="center" wrapText="1"/>
    </xf>
    <xf numFmtId="0" fontId="23" fillId="14" borderId="121" xfId="0" applyFont="1" applyFill="1" applyBorder="1" applyAlignment="1">
      <alignment horizontal="center" vertical="center" wrapText="1"/>
    </xf>
    <xf numFmtId="0" fontId="22" fillId="0" borderId="20"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51" xfId="0" applyFont="1" applyFill="1" applyBorder="1" applyAlignment="1">
      <alignment horizontal="center" vertical="center"/>
    </xf>
    <xf numFmtId="0" fontId="22" fillId="0" borderId="161" xfId="0" applyFont="1" applyFill="1" applyBorder="1" applyAlignment="1">
      <alignment horizontal="center" vertical="center"/>
    </xf>
    <xf numFmtId="0" fontId="22" fillId="0" borderId="19" xfId="0" applyFont="1" applyFill="1" applyBorder="1" applyAlignment="1">
      <alignment horizontal="center" vertical="center"/>
    </xf>
    <xf numFmtId="0" fontId="5" fillId="0" borderId="17" xfId="5" applyFont="1" applyFill="1" applyBorder="1" applyAlignment="1">
      <alignment horizontal="center" vertical="center" wrapText="1"/>
    </xf>
    <xf numFmtId="0" fontId="5" fillId="0" borderId="18" xfId="5" applyFont="1" applyFill="1" applyBorder="1" applyAlignment="1">
      <alignment horizontal="center" vertical="center" wrapText="1"/>
    </xf>
    <xf numFmtId="0" fontId="5" fillId="0" borderId="110" xfId="5" applyFont="1" applyFill="1" applyBorder="1" applyAlignment="1">
      <alignment vertical="center" wrapText="1"/>
    </xf>
    <xf numFmtId="0" fontId="12" fillId="0" borderId="0" xfId="5" applyFont="1" applyFill="1" applyAlignment="1">
      <alignment horizontal="left" vertical="top" wrapText="1"/>
    </xf>
    <xf numFmtId="0" fontId="5" fillId="0" borderId="0" xfId="5" applyFont="1" applyFill="1" applyAlignment="1">
      <alignment horizontal="center" vertical="center" wrapText="1"/>
    </xf>
    <xf numFmtId="0" fontId="5" fillId="0" borderId="29" xfId="5" applyFont="1" applyFill="1" applyBorder="1" applyAlignment="1">
      <alignment horizontal="center" vertical="center" wrapText="1"/>
    </xf>
    <xf numFmtId="0" fontId="5" fillId="0" borderId="41" xfId="5" applyFont="1" applyFill="1" applyBorder="1" applyAlignment="1">
      <alignment horizontal="center" vertical="center" wrapText="1"/>
    </xf>
    <xf numFmtId="0" fontId="5" fillId="0" borderId="17" xfId="6" applyFont="1" applyFill="1" applyBorder="1" applyAlignment="1">
      <alignment horizontal="center" vertical="center" wrapText="1"/>
    </xf>
    <xf numFmtId="0" fontId="5" fillId="0" borderId="17" xfId="6" applyFont="1" applyFill="1" applyBorder="1" applyAlignment="1">
      <alignment horizontal="left" wrapText="1"/>
    </xf>
    <xf numFmtId="0" fontId="5" fillId="0" borderId="17" xfId="6" applyFont="1" applyFill="1" applyBorder="1" applyAlignment="1">
      <alignment horizontal="center" wrapText="1"/>
    </xf>
    <xf numFmtId="0" fontId="5" fillId="0" borderId="18" xfId="6" applyFont="1" applyFill="1" applyBorder="1" applyAlignment="1">
      <alignment horizontal="center" vertical="center" wrapText="1"/>
    </xf>
    <xf numFmtId="0" fontId="12" fillId="0" borderId="0" xfId="6" applyFont="1" applyFill="1" applyAlignment="1">
      <alignment horizontal="left" vertical="center" wrapText="1"/>
    </xf>
    <xf numFmtId="0" fontId="5" fillId="0" borderId="0" xfId="6" applyFont="1" applyFill="1" applyAlignment="1">
      <alignment horizontal="center" vertical="center" wrapText="1"/>
    </xf>
    <xf numFmtId="0" fontId="5" fillId="0" borderId="29" xfId="6" applyFont="1" applyFill="1" applyBorder="1" applyAlignment="1">
      <alignment horizontal="left" vertical="center" wrapText="1"/>
    </xf>
    <xf numFmtId="0" fontId="5" fillId="0" borderId="41" xfId="6" applyFont="1" applyFill="1" applyBorder="1" applyAlignment="1">
      <alignment horizontal="center" vertical="center" wrapText="1"/>
    </xf>
    <xf numFmtId="0" fontId="19" fillId="0" borderId="0" xfId="0" applyFont="1" applyAlignment="1">
      <alignment horizontal="left" vertical="center"/>
    </xf>
    <xf numFmtId="0" fontId="4" fillId="0" borderId="41" xfId="0" applyFont="1" applyFill="1" applyBorder="1" applyAlignment="1">
      <alignment horizontal="center" vertical="center"/>
    </xf>
    <xf numFmtId="0" fontId="5" fillId="17" borderId="17" xfId="0" applyFont="1" applyFill="1" applyBorder="1" applyAlignment="1">
      <alignment horizontal="center" vertical="center"/>
    </xf>
    <xf numFmtId="0" fontId="5" fillId="18" borderId="18"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24" xfId="0" applyFont="1" applyFill="1" applyBorder="1" applyAlignment="1">
      <alignment horizontal="center" vertical="center"/>
    </xf>
    <xf numFmtId="0" fontId="12" fillId="2" borderId="110" xfId="0" applyFont="1" applyFill="1" applyBorder="1" applyAlignment="1">
      <alignment horizontal="left"/>
    </xf>
    <xf numFmtId="0" fontId="19" fillId="0" borderId="0" xfId="0" applyFont="1" applyAlignment="1">
      <alignment horizontal="center" vertical="center"/>
    </xf>
    <xf numFmtId="0" fontId="12" fillId="0" borderId="0" xfId="0" applyFont="1" applyAlignment="1">
      <alignment horizontal="center" vertical="center"/>
    </xf>
    <xf numFmtId="0" fontId="19" fillId="0" borderId="31" xfId="0" applyFont="1" applyFill="1" applyBorder="1" applyAlignment="1">
      <alignment horizontal="center" vertical="top"/>
    </xf>
    <xf numFmtId="0" fontId="5" fillId="0" borderId="123"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129" xfId="0" applyFont="1" applyFill="1" applyBorder="1" applyAlignment="1">
      <alignment horizontal="center"/>
    </xf>
    <xf numFmtId="0" fontId="5" fillId="0" borderId="23" xfId="0" applyFont="1" applyFill="1" applyBorder="1" applyAlignment="1">
      <alignment horizontal="center" vertical="center"/>
    </xf>
    <xf numFmtId="0" fontId="12" fillId="0" borderId="29" xfId="0" applyFont="1" applyFill="1" applyBorder="1" applyAlignment="1">
      <alignment horizontal="center"/>
    </xf>
    <xf numFmtId="0" fontId="12" fillId="0" borderId="135" xfId="0" applyFont="1" applyFill="1" applyBorder="1" applyAlignment="1">
      <alignment horizontal="left" vertical="top" wrapText="1"/>
    </xf>
    <xf numFmtId="178" fontId="12" fillId="0" borderId="0" xfId="0" applyNumberFormat="1" applyFont="1" applyAlignment="1">
      <alignment horizontal="left"/>
    </xf>
    <xf numFmtId="178" fontId="12" fillId="0" borderId="29" xfId="0" applyNumberFormat="1" applyFont="1" applyFill="1" applyBorder="1" applyAlignment="1">
      <alignment horizontal="center"/>
    </xf>
    <xf numFmtId="0" fontId="5" fillId="0" borderId="6" xfId="0" applyFont="1" applyFill="1" applyBorder="1" applyAlignment="1">
      <alignment horizontal="center" vertical="center" wrapText="1"/>
    </xf>
    <xf numFmtId="0" fontId="20" fillId="0" borderId="29" xfId="0" applyFont="1" applyFill="1" applyBorder="1" applyAlignment="1">
      <alignment wrapText="1"/>
    </xf>
    <xf numFmtId="0" fontId="12" fillId="0" borderId="41" xfId="0" applyFont="1" applyFill="1" applyBorder="1" applyAlignment="1">
      <alignment horizontal="center" vertical="center"/>
    </xf>
    <xf numFmtId="0" fontId="12" fillId="0" borderId="17" xfId="0" applyFont="1" applyFill="1" applyBorder="1" applyAlignment="1">
      <alignment horizontal="center" vertical="center"/>
    </xf>
    <xf numFmtId="187" fontId="12" fillId="0" borderId="17" xfId="1" applyNumberFormat="1" applyFont="1" applyFill="1" applyBorder="1" applyAlignment="1">
      <alignment horizontal="center" vertical="center"/>
    </xf>
    <xf numFmtId="0" fontId="12" fillId="0" borderId="18" xfId="0" applyFont="1" applyFill="1" applyBorder="1" applyAlignment="1">
      <alignment horizontal="center" vertical="center"/>
    </xf>
    <xf numFmtId="0" fontId="12" fillId="0" borderId="153" xfId="0" applyFont="1" applyFill="1" applyBorder="1" applyAlignment="1">
      <alignment horizontal="center" vertical="center" wrapText="1"/>
    </xf>
    <xf numFmtId="0" fontId="12" fillId="2" borderId="153" xfId="0" applyFont="1" applyFill="1" applyBorder="1" applyAlignment="1">
      <alignment horizontal="center" vertical="center" wrapText="1"/>
    </xf>
    <xf numFmtId="0" fontId="5" fillId="0" borderId="153" xfId="0" applyFont="1" applyFill="1" applyBorder="1" applyAlignment="1">
      <alignment horizontal="center" vertical="center" wrapText="1"/>
    </xf>
    <xf numFmtId="0" fontId="4" fillId="0" borderId="0" xfId="0" applyFont="1" applyAlignment="1">
      <alignment horizontal="center" vertical="center" wrapText="1"/>
    </xf>
    <xf numFmtId="0" fontId="12" fillId="0" borderId="153" xfId="0" applyFont="1" applyFill="1" applyBorder="1" applyAlignment="1">
      <alignment horizontal="center" vertical="center"/>
    </xf>
    <xf numFmtId="0" fontId="5" fillId="0" borderId="121" xfId="0" applyFont="1" applyFill="1" applyBorder="1" applyAlignment="1">
      <alignment horizontal="center" vertical="center" wrapText="1"/>
    </xf>
    <xf numFmtId="0" fontId="12" fillId="0" borderId="122" xfId="0" applyFont="1" applyFill="1" applyBorder="1" applyAlignment="1">
      <alignment horizontal="center" vertical="center" wrapText="1"/>
    </xf>
    <xf numFmtId="0" fontId="4" fillId="0" borderId="0" xfId="0" applyFont="1" applyAlignment="1">
      <alignment horizontal="center"/>
    </xf>
    <xf numFmtId="0" fontId="20" fillId="0" borderId="0" xfId="0" applyFont="1" applyAlignment="1">
      <alignment horizontal="left" wrapText="1"/>
    </xf>
    <xf numFmtId="0" fontId="4" fillId="0" borderId="29" xfId="0" applyFont="1" applyFill="1" applyBorder="1" applyAlignment="1">
      <alignment horizontal="center"/>
    </xf>
    <xf numFmtId="0" fontId="12" fillId="0" borderId="120" xfId="0" applyFont="1" applyFill="1" applyBorder="1" applyAlignment="1">
      <alignment horizontal="center" vertical="center"/>
    </xf>
    <xf numFmtId="0" fontId="22" fillId="0" borderId="17" xfId="0" applyFont="1" applyFill="1" applyBorder="1" applyAlignment="1">
      <alignment horizontal="center" vertical="center"/>
    </xf>
    <xf numFmtId="0" fontId="12" fillId="0" borderId="30" xfId="0" applyFont="1" applyFill="1" applyBorder="1" applyAlignment="1">
      <alignment horizontal="center" vertical="center"/>
    </xf>
    <xf numFmtId="0" fontId="23" fillId="0" borderId="0" xfId="0" applyFont="1" applyAlignment="1">
      <alignment horizontal="center"/>
    </xf>
    <xf numFmtId="0" fontId="20" fillId="0" borderId="0" xfId="0" applyFont="1" applyAlignment="1">
      <alignment horizontal="center"/>
    </xf>
    <xf numFmtId="0" fontId="5" fillId="0" borderId="41" xfId="0" applyFont="1" applyFill="1" applyBorder="1" applyAlignment="1">
      <alignment horizontal="center" vertical="center"/>
    </xf>
    <xf numFmtId="0" fontId="5" fillId="0" borderId="17" xfId="0" applyFont="1" applyFill="1" applyBorder="1" applyAlignment="1">
      <alignment horizont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23" fillId="0" borderId="0" xfId="11" applyFont="1" applyFill="1" applyAlignment="1">
      <alignment vertical="center"/>
    </xf>
    <xf numFmtId="0" fontId="23" fillId="0" borderId="0" xfId="11" applyFont="1" applyFill="1" applyAlignment="1">
      <alignment horizontal="center" vertical="center"/>
    </xf>
    <xf numFmtId="188" fontId="4" fillId="4" borderId="17" xfId="11" applyNumberFormat="1" applyFont="1" applyFill="1" applyBorder="1" applyAlignment="1">
      <alignment horizontal="center" vertical="center"/>
    </xf>
    <xf numFmtId="188" fontId="4" fillId="4" borderId="103" xfId="11" applyNumberFormat="1" applyFont="1" applyFill="1" applyBorder="1" applyAlignment="1">
      <alignment horizontal="center"/>
    </xf>
    <xf numFmtId="0" fontId="4" fillId="0" borderId="0" xfId="4" applyFont="1" applyFill="1" applyAlignment="1">
      <alignment horizontal="center"/>
    </xf>
    <xf numFmtId="0" fontId="65" fillId="0" borderId="0" xfId="4" applyFont="1" applyFill="1" applyAlignment="1">
      <alignment horizontal="center"/>
    </xf>
    <xf numFmtId="0" fontId="12" fillId="0" borderId="29" xfId="4" applyFont="1" applyFill="1" applyBorder="1" applyAlignment="1">
      <alignment horizontal="center" vertical="center"/>
    </xf>
    <xf numFmtId="0" fontId="12" fillId="0" borderId="41" xfId="4" applyFont="1" applyFill="1" applyBorder="1" applyAlignment="1">
      <alignment horizontal="center" vertical="center" wrapText="1"/>
    </xf>
    <xf numFmtId="0" fontId="12" fillId="0" borderId="17" xfId="4" applyFont="1" applyFill="1" applyBorder="1" applyAlignment="1">
      <alignment horizontal="center"/>
    </xf>
    <xf numFmtId="0" fontId="12" fillId="0" borderId="17" xfId="4" applyFont="1" applyFill="1" applyBorder="1" applyAlignment="1">
      <alignment horizontal="center" wrapText="1"/>
    </xf>
    <xf numFmtId="0" fontId="12" fillId="0" borderId="18" xfId="4" applyFont="1" applyFill="1" applyBorder="1" applyAlignment="1">
      <alignment horizontal="left" vertical="center" wrapText="1"/>
    </xf>
    <xf numFmtId="0" fontId="56" fillId="0" borderId="0" xfId="4" applyFont="1" applyFill="1" applyAlignment="1">
      <alignment horizontal="center"/>
    </xf>
    <xf numFmtId="0" fontId="12" fillId="0" borderId="41" xfId="4" applyFont="1" applyFill="1" applyBorder="1" applyAlignment="1">
      <alignment horizontal="left" vertical="center" wrapText="1"/>
    </xf>
    <xf numFmtId="0" fontId="5" fillId="0" borderId="24" xfId="9" applyFont="1" applyFill="1" applyBorder="1" applyAlignment="1">
      <alignment vertical="center" wrapText="1"/>
    </xf>
    <xf numFmtId="0" fontId="20" fillId="0" borderId="29" xfId="9" applyFont="1" applyFill="1" applyBorder="1" applyAlignment="1">
      <alignment horizontal="center" vertical="center"/>
    </xf>
    <xf numFmtId="0" fontId="24" fillId="0" borderId="41" xfId="9" applyFont="1" applyFill="1" applyBorder="1" applyAlignment="1">
      <alignment horizontal="center"/>
    </xf>
    <xf numFmtId="0" fontId="4" fillId="0" borderId="17" xfId="9" applyFont="1" applyFill="1" applyBorder="1" applyAlignment="1">
      <alignment horizontal="center" vertical="center"/>
    </xf>
    <xf numFmtId="0" fontId="4" fillId="0" borderId="18" xfId="9" applyFont="1" applyFill="1" applyBorder="1" applyAlignment="1">
      <alignment horizontal="center" vertical="center"/>
    </xf>
    <xf numFmtId="0" fontId="12" fillId="0" borderId="6" xfId="0" applyFont="1" applyFill="1" applyBorder="1" applyAlignment="1">
      <alignment horizontal="center" vertical="center"/>
    </xf>
    <xf numFmtId="0" fontId="4" fillId="0" borderId="0" xfId="0" applyFont="1" applyAlignment="1">
      <alignment horizontal="center" vertical="top"/>
    </xf>
    <xf numFmtId="0" fontId="20" fillId="0" borderId="29" xfId="0" applyFont="1" applyFill="1" applyBorder="1" applyAlignment="1">
      <alignment horizontal="left" wrapText="1"/>
    </xf>
    <xf numFmtId="0" fontId="12" fillId="0" borderId="17" xfId="1" applyNumberFormat="1" applyFont="1" applyFill="1" applyBorder="1" applyAlignment="1">
      <alignment horizontal="center" vertical="center" wrapText="1"/>
    </xf>
    <xf numFmtId="0" fontId="12" fillId="0" borderId="18" xfId="0" applyFont="1" applyFill="1" applyBorder="1" applyAlignment="1">
      <alignment horizontal="center" vertical="center" wrapText="1"/>
    </xf>
  </cellXfs>
  <cellStyles count="23">
    <cellStyle name="sheet" xfId="22"/>
    <cellStyle name="遽_laroux" xfId="21"/>
    <cellStyle name="一般" xfId="0" builtinId="0" customBuiltin="1"/>
    <cellStyle name="一般 2" xfId="7"/>
    <cellStyle name="一般_14派員出國計畫及旅費預算表" xfId="5"/>
    <cellStyle name="一般_15派員赴大陸計畫預算表" xfId="6"/>
    <cellStyle name="一般_5申購單價三百萬元以上儀器設備調查表" xfId="8"/>
    <cellStyle name="一般_95-2各項收支概算表" xfId="10"/>
    <cellStyle name="一般_95新興計畫調查表" xfId="9"/>
    <cellStyle name="一般_98概算底稿" xfId="11"/>
    <cellStyle name="一般_Book1" xfId="12"/>
    <cellStyle name="一般_延續性工程執行情形表" xfId="3"/>
    <cellStyle name="一般_購建固定資產預算" xfId="4"/>
    <cellStyle name="千分位" xfId="1" builtinId="3" customBuiltin="1"/>
    <cellStyle name="千分位[0]_購建固定資產預算" xfId="14"/>
    <cellStyle name="千分位_2學雜費預估1表" xfId="13"/>
    <cellStyle name="千分位_95概算臨時人員薪資" xfId="15"/>
    <cellStyle name="千分位_98概算底稿" xfId="16"/>
    <cellStyle name="百分比" xfId="2" builtinId="5" customBuiltin="1"/>
    <cellStyle name="巍葆 [0]_laroux" xfId="17"/>
    <cellStyle name="巍葆_laroux" xfId="18"/>
    <cellStyle name="鱔 [0]_laroux" xfId="19"/>
    <cellStyle name="鱔_laroux"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373852</xdr:colOff>
      <xdr:row>2</xdr:row>
      <xdr:rowOff>23417</xdr:rowOff>
    </xdr:from>
    <xdr:ext cx="2205386" cy="468886"/>
    <xdr:sp macro="" textlink="">
      <xdr:nvSpPr>
        <xdr:cNvPr id="2" name="文字方塊 4"/>
        <xdr:cNvSpPr txBox="1"/>
      </xdr:nvSpPr>
      <xdr:spPr>
        <a:xfrm>
          <a:off x="2488402" y="594917"/>
          <a:ext cx="2205386" cy="468886"/>
        </a:xfrm>
        <a:prstGeom prst="rect">
          <a:avLst/>
        </a:prstGeom>
        <a:solidFill>
          <a:srgbClr val="CCC1DA"/>
        </a:solidFill>
        <a:ln w="9528" cap="flat">
          <a:solidFill>
            <a:srgbClr val="BCBCBC"/>
          </a:solidFill>
          <a:prstDash val="solid"/>
          <a:miter/>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1" i="0" u="none" strike="noStrike" kern="0" cap="none" spc="0" baseline="0">
              <a:solidFill>
                <a:srgbClr val="FF0000"/>
              </a:solidFill>
              <a:uFillTx/>
              <a:latin typeface="新細明體" pitchFamily="18"/>
              <a:ea typeface="新細明體" pitchFamily="18"/>
            </a:rPr>
            <a:t>薪資標準、勞保、健保、勞退政府負擔部分金額請再次確認</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84335</xdr:colOff>
      <xdr:row>1</xdr:row>
      <xdr:rowOff>24990</xdr:rowOff>
    </xdr:from>
    <xdr:ext cx="2808881" cy="522698"/>
    <xdr:sp macro="" textlink="">
      <xdr:nvSpPr>
        <xdr:cNvPr id="2" name="文字方塊 2"/>
        <xdr:cNvSpPr txBox="1"/>
      </xdr:nvSpPr>
      <xdr:spPr>
        <a:xfrm>
          <a:off x="3503810" y="272640"/>
          <a:ext cx="2808881" cy="522698"/>
        </a:xfrm>
        <a:prstGeom prst="rect">
          <a:avLst/>
        </a:prstGeom>
        <a:solidFill>
          <a:srgbClr val="FCD5B5"/>
        </a:solidFill>
        <a:ln w="9528" cap="flat">
          <a:solidFill>
            <a:srgbClr val="BCBCBC"/>
          </a:solidFill>
          <a:prstDash val="solid"/>
          <a:miter/>
        </a:ln>
      </xdr:spPr>
      <xdr:txBody>
        <a:bodyPr vert="horz" wrap="square" lIns="91440" tIns="45720" rIns="91440" bIns="45720" anchor="ctr"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200" b="1" i="0" u="none" strike="noStrike" kern="0" cap="none" spc="0" baseline="0">
              <a:solidFill>
                <a:srgbClr val="FF0000"/>
              </a:solidFill>
              <a:uFillTx/>
              <a:latin typeface="新細明體" pitchFamily="18"/>
              <a:ea typeface="新細明體" pitchFamily="18"/>
            </a:rPr>
            <a:t>薪資標準、公</a:t>
          </a:r>
          <a:r>
            <a:rPr lang="en-US" sz="1200" b="1" i="0" u="none" strike="noStrike" kern="0" cap="none" spc="0" baseline="0">
              <a:solidFill>
                <a:srgbClr val="FF0000"/>
              </a:solidFill>
              <a:uFillTx/>
              <a:latin typeface="新細明體" pitchFamily="18"/>
              <a:ea typeface="新細明體" pitchFamily="18"/>
            </a:rPr>
            <a:t>(</a:t>
          </a:r>
          <a:r>
            <a:rPr lang="zh-TW" sz="1200" b="1" i="0" u="none" strike="noStrike" kern="0" cap="none" spc="0" baseline="0">
              <a:solidFill>
                <a:srgbClr val="FF0000"/>
              </a:solidFill>
              <a:uFillTx/>
              <a:latin typeface="新細明體" pitchFamily="18"/>
              <a:ea typeface="新細明體" pitchFamily="18"/>
            </a:rPr>
            <a:t>軍</a:t>
          </a:r>
          <a:r>
            <a:rPr lang="en-US" sz="1200" b="1" i="0" u="none" strike="noStrike" kern="0" cap="none" spc="0" baseline="0">
              <a:solidFill>
                <a:srgbClr val="FF0000"/>
              </a:solidFill>
              <a:uFillTx/>
              <a:latin typeface="新細明體" pitchFamily="18"/>
              <a:ea typeface="新細明體" pitchFamily="18"/>
            </a:rPr>
            <a:t>.</a:t>
          </a:r>
          <a:r>
            <a:rPr lang="zh-TW" sz="1200" b="1" i="0" u="none" strike="noStrike" kern="0" cap="none" spc="0" baseline="0">
              <a:solidFill>
                <a:srgbClr val="FF0000"/>
              </a:solidFill>
              <a:uFillTx/>
              <a:latin typeface="新細明體" pitchFamily="18"/>
              <a:ea typeface="新細明體" pitchFamily="18"/>
            </a:rPr>
            <a:t>勞</a:t>
          </a:r>
          <a:r>
            <a:rPr lang="en-US" sz="1200" b="1" i="0" u="none" strike="noStrike" kern="0" cap="none" spc="0" baseline="0">
              <a:solidFill>
                <a:srgbClr val="FF0000"/>
              </a:solidFill>
              <a:uFillTx/>
              <a:latin typeface="新細明體" pitchFamily="18"/>
              <a:ea typeface="新細明體" pitchFamily="18"/>
            </a:rPr>
            <a:t>)</a:t>
          </a:r>
          <a:r>
            <a:rPr lang="zh-TW" sz="1200" b="1" i="0" u="none" strike="noStrike" kern="0" cap="none" spc="0" baseline="0">
              <a:solidFill>
                <a:srgbClr val="FF0000"/>
              </a:solidFill>
              <a:uFillTx/>
              <a:latin typeface="新細明體" pitchFamily="18"/>
              <a:ea typeface="新細明體" pitchFamily="18"/>
            </a:rPr>
            <a:t>保、健保、退撫基金政府負擔部分金額請再次確認</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33</xdr:row>
      <xdr:rowOff>0</xdr:rowOff>
    </xdr:from>
    <xdr:ext cx="609603" cy="0"/>
    <xdr:sp macro="" textlink="">
      <xdr:nvSpPr>
        <xdr:cNvPr id="53" name="Rectangle 2"/>
        <xdr:cNvSpPr/>
      </xdr:nvSpPr>
      <xdr:spPr>
        <a:xfrm>
          <a:off x="0" y="81248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33</xdr:row>
      <xdr:rowOff>0</xdr:rowOff>
    </xdr:from>
    <xdr:ext cx="609603" cy="0"/>
    <xdr:sp macro="" textlink="">
      <xdr:nvSpPr>
        <xdr:cNvPr id="55" name="Rectangle 3"/>
        <xdr:cNvSpPr/>
      </xdr:nvSpPr>
      <xdr:spPr>
        <a:xfrm>
          <a:off x="0" y="81248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33</xdr:row>
      <xdr:rowOff>0</xdr:rowOff>
    </xdr:from>
    <xdr:ext cx="609603" cy="0"/>
    <xdr:sp macro="" textlink="">
      <xdr:nvSpPr>
        <xdr:cNvPr id="54" name="Rectangle 4"/>
        <xdr:cNvSpPr/>
      </xdr:nvSpPr>
      <xdr:spPr>
        <a:xfrm>
          <a:off x="0" y="81248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33</xdr:row>
      <xdr:rowOff>0</xdr:rowOff>
    </xdr:from>
    <xdr:ext cx="609603" cy="0"/>
    <xdr:sp macro="" textlink="">
      <xdr:nvSpPr>
        <xdr:cNvPr id="52" name="Rectangle 5"/>
        <xdr:cNvSpPr/>
      </xdr:nvSpPr>
      <xdr:spPr>
        <a:xfrm>
          <a:off x="0" y="81248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1" name="Rectangle 6"/>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2" name="Rectangle 7"/>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3" name="Rectangle 8"/>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27" name="Rectangle 9"/>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28" name="Rectangle 10"/>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29" name="Rectangle 11"/>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2" name="Rectangle 12"/>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4" name="Rectangle 13"/>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5" name="Rectangle 14"/>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6" name="Rectangle 15"/>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7" name="Rectangle 16"/>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8" name="Rectangle 17"/>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9" name="Rectangle 18"/>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6" name="Rectangle 19"/>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7" name="Rectangle 20"/>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8" name="Rectangle 21"/>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9" name="Rectangle 22"/>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50" name="Rectangle 23"/>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51" name="Rectangle 24"/>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0" name="Rectangle 25"/>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1" name="Rectangle 26"/>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81</xdr:row>
      <xdr:rowOff>0</xdr:rowOff>
    </xdr:from>
    <xdr:ext cx="609603" cy="0"/>
    <xdr:sp macro="" textlink="">
      <xdr:nvSpPr>
        <xdr:cNvPr id="76" name="Rectangle 28"/>
        <xdr:cNvSpPr/>
      </xdr:nvSpPr>
      <xdr:spPr>
        <a:xfrm>
          <a:off x="0" y="182594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81</xdr:row>
      <xdr:rowOff>0</xdr:rowOff>
    </xdr:from>
    <xdr:ext cx="609603" cy="0"/>
    <xdr:sp macro="" textlink="">
      <xdr:nvSpPr>
        <xdr:cNvPr id="73" name="Rectangle 29"/>
        <xdr:cNvSpPr/>
      </xdr:nvSpPr>
      <xdr:spPr>
        <a:xfrm>
          <a:off x="0" y="182594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81</xdr:row>
      <xdr:rowOff>0</xdr:rowOff>
    </xdr:from>
    <xdr:ext cx="609603" cy="0"/>
    <xdr:sp macro="" textlink="">
      <xdr:nvSpPr>
        <xdr:cNvPr id="75" name="Rectangle 30"/>
        <xdr:cNvSpPr/>
      </xdr:nvSpPr>
      <xdr:spPr>
        <a:xfrm>
          <a:off x="0" y="182594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81</xdr:row>
      <xdr:rowOff>0</xdr:rowOff>
    </xdr:from>
    <xdr:ext cx="609603" cy="0"/>
    <xdr:sp macro="" textlink="">
      <xdr:nvSpPr>
        <xdr:cNvPr id="74" name="Rectangle 31"/>
        <xdr:cNvSpPr/>
      </xdr:nvSpPr>
      <xdr:spPr>
        <a:xfrm>
          <a:off x="0" y="182594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56" name="Rectangle 32"/>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6" name="Rectangle 33"/>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5" name="Rectangle 34"/>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59" name="Rectangle 35"/>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0" name="Rectangle 36"/>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1" name="Rectangle 37"/>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2" name="Rectangle 38"/>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3" name="Rectangle 39"/>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4" name="Rectangle 40"/>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4" name="Rectangle 41"/>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7" name="Rectangle 42"/>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8" name="Rectangle 43"/>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69" name="Rectangle 44"/>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45" name="Rectangle 45"/>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70" name="Rectangle 46"/>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71" name="Rectangle 47"/>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39</xdr:row>
      <xdr:rowOff>0</xdr:rowOff>
    </xdr:from>
    <xdr:ext cx="609603" cy="0"/>
    <xdr:sp macro="" textlink="">
      <xdr:nvSpPr>
        <xdr:cNvPr id="72" name="Rectangle 48"/>
        <xdr:cNvSpPr/>
      </xdr:nvSpPr>
      <xdr:spPr>
        <a:xfrm>
          <a:off x="0" y="9658350"/>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0" name="Rectangle 49"/>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0" name="Rectangle 54"/>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4" name="Rectangle 55"/>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3" name="Rectangle 56"/>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1" name="Rectangle 57"/>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2" name="Rectangle 58"/>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5" name="Rectangle 59"/>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6" name="Rectangle 60"/>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7" name="Rectangle 61"/>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8" name="Rectangle 62"/>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19" name="Rectangle 63"/>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0" name="Rectangle 64"/>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 name="Rectangle 65"/>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3" name="Rectangle 66"/>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4" name="Rectangle 67"/>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5" name="Rectangle 68"/>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6" name="Rectangle 69"/>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1" name="Rectangle 70"/>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2" name="Rectangle 71"/>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3" name="Rectangle 72"/>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4" name="Rectangle 73"/>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5" name="Rectangle 74"/>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26" name="Rectangle 75"/>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7" name="Rectangle 76"/>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5</xdr:row>
      <xdr:rowOff>0</xdr:rowOff>
    </xdr:from>
    <xdr:ext cx="609603" cy="0"/>
    <xdr:sp macro="" textlink="">
      <xdr:nvSpPr>
        <xdr:cNvPr id="8" name="Rectangle 77"/>
        <xdr:cNvSpPr/>
      </xdr:nvSpPr>
      <xdr:spPr>
        <a:xfrm>
          <a:off x="0" y="14192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oneCellAnchor>
    <xdr:from>
      <xdr:col>0</xdr:col>
      <xdr:colOff>0</xdr:colOff>
      <xdr:row>16</xdr:row>
      <xdr:rowOff>0</xdr:rowOff>
    </xdr:from>
    <xdr:ext cx="609603" cy="0"/>
    <xdr:sp macro="" textlink="">
      <xdr:nvSpPr>
        <xdr:cNvPr id="33" name="Rectangle 79"/>
        <xdr:cNvSpPr/>
      </xdr:nvSpPr>
      <xdr:spPr>
        <a:xfrm>
          <a:off x="0" y="4581525"/>
          <a:ext cx="609603" cy="0"/>
        </a:xfrm>
        <a:prstGeom prst="rect">
          <a:avLst/>
        </a:prstGeom>
        <a:solidFill>
          <a:srgbClr val="FFFFFF"/>
        </a:solidFill>
        <a:ln cap="flat">
          <a:noFill/>
          <a:prstDash val="solid"/>
        </a:ln>
      </xdr:spPr>
      <xdr:txBody>
        <a:bodyPr vert="horz" wrap="square" lIns="36576" tIns="41148"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200" b="0" i="0" u="none" strike="noStrike" kern="0" cap="none" spc="0" baseline="0">
              <a:solidFill>
                <a:srgbClr val="000000"/>
              </a:solidFill>
              <a:uFillTx/>
              <a:latin typeface="標楷體"/>
              <a:ea typeface="標楷體"/>
            </a:rPr>
            <a:t>附件六</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7" workbookViewId="0">
      <selection activeCell="E29" sqref="E29"/>
    </sheetView>
  </sheetViews>
  <sheetFormatPr defaultRowHeight="16.5"/>
  <cols>
    <col min="1" max="1" width="7" style="28" customWidth="1"/>
    <col min="2" max="2" width="48.375" style="28" customWidth="1"/>
    <col min="3" max="3" width="48.25" style="28" customWidth="1"/>
    <col min="4" max="4" width="35.25" style="29" customWidth="1"/>
    <col min="5" max="5" width="9" style="28" customWidth="1"/>
    <col min="6" max="16384" width="9" style="28"/>
  </cols>
  <sheetData>
    <row r="1" spans="1:4" s="2" customFormat="1" ht="25.5" customHeight="1">
      <c r="A1" s="1271" t="s">
        <v>0</v>
      </c>
      <c r="B1" s="1271"/>
      <c r="C1" s="1271"/>
      <c r="D1" s="1271"/>
    </row>
    <row r="2" spans="1:4" s="2" customFormat="1" ht="28.5" customHeight="1" thickBot="1">
      <c r="A2" s="1272" t="s">
        <v>1058</v>
      </c>
      <c r="B2" s="1272"/>
      <c r="C2" s="1272"/>
      <c r="D2" s="1272"/>
    </row>
    <row r="3" spans="1:4" s="6" customFormat="1" ht="24.95" customHeight="1" thickTop="1">
      <c r="A3" s="3" t="s">
        <v>1</v>
      </c>
      <c r="B3" s="4" t="s">
        <v>2</v>
      </c>
      <c r="C3" s="4" t="s">
        <v>3</v>
      </c>
      <c r="D3" s="5" t="s">
        <v>4</v>
      </c>
    </row>
    <row r="4" spans="1:4" s="6" customFormat="1" ht="105.75" customHeight="1">
      <c r="A4" s="7">
        <v>2</v>
      </c>
      <c r="B4" s="8" t="s">
        <v>5</v>
      </c>
      <c r="C4" s="9" t="s">
        <v>6</v>
      </c>
      <c r="D4" s="10" t="s">
        <v>7</v>
      </c>
    </row>
    <row r="5" spans="1:4" s="6" customFormat="1" ht="82.5" customHeight="1">
      <c r="A5" s="7">
        <v>3</v>
      </c>
      <c r="B5" s="8" t="s">
        <v>8</v>
      </c>
      <c r="C5" s="9" t="s">
        <v>9</v>
      </c>
      <c r="D5" s="10" t="s">
        <v>10</v>
      </c>
    </row>
    <row r="6" spans="1:4" s="6" customFormat="1" ht="31.5" customHeight="1">
      <c r="A6" s="7">
        <v>4</v>
      </c>
      <c r="B6" s="8" t="s">
        <v>11</v>
      </c>
      <c r="C6" s="9" t="s">
        <v>12</v>
      </c>
      <c r="D6" s="10" t="s">
        <v>13</v>
      </c>
    </row>
    <row r="7" spans="1:4" s="6" customFormat="1" ht="46.5" customHeight="1">
      <c r="A7" s="7">
        <v>5</v>
      </c>
      <c r="B7" s="8" t="s">
        <v>14</v>
      </c>
      <c r="C7" s="9" t="s">
        <v>15</v>
      </c>
      <c r="D7" s="10"/>
    </row>
    <row r="8" spans="1:4" s="6" customFormat="1" ht="46.5" customHeight="1">
      <c r="A8" s="7">
        <v>6</v>
      </c>
      <c r="B8" s="8" t="s">
        <v>16</v>
      </c>
      <c r="C8" s="9" t="s">
        <v>17</v>
      </c>
      <c r="D8" s="10" t="s">
        <v>18</v>
      </c>
    </row>
    <row r="9" spans="1:4" s="6" customFormat="1" ht="44.25" customHeight="1">
      <c r="A9" s="7">
        <v>7</v>
      </c>
      <c r="B9" s="8" t="s">
        <v>19</v>
      </c>
      <c r="C9" s="9" t="s">
        <v>20</v>
      </c>
      <c r="D9" s="10" t="s">
        <v>21</v>
      </c>
    </row>
    <row r="10" spans="1:4" s="6" customFormat="1" ht="57" customHeight="1">
      <c r="A10" s="7">
        <v>8</v>
      </c>
      <c r="B10" s="8" t="s">
        <v>22</v>
      </c>
      <c r="C10" s="9" t="s">
        <v>23</v>
      </c>
      <c r="D10" s="10" t="s">
        <v>24</v>
      </c>
    </row>
    <row r="11" spans="1:4" s="6" customFormat="1" ht="33" customHeight="1">
      <c r="A11" s="7">
        <v>9</v>
      </c>
      <c r="B11" s="8" t="s">
        <v>25</v>
      </c>
      <c r="C11" s="9" t="s">
        <v>1123</v>
      </c>
      <c r="D11" s="10"/>
    </row>
    <row r="12" spans="1:4" s="15" customFormat="1" ht="54" customHeight="1">
      <c r="A12" s="11">
        <v>10</v>
      </c>
      <c r="B12" s="12" t="s">
        <v>26</v>
      </c>
      <c r="C12" s="13" t="s">
        <v>27</v>
      </c>
      <c r="D12" s="14"/>
    </row>
    <row r="13" spans="1:4" s="15" customFormat="1" ht="33.75" customHeight="1">
      <c r="A13" s="11">
        <v>11</v>
      </c>
      <c r="B13" s="12" t="s">
        <v>28</v>
      </c>
      <c r="C13" s="13" t="s">
        <v>29</v>
      </c>
      <c r="D13" s="14"/>
    </row>
    <row r="14" spans="1:4" s="15" customFormat="1" ht="47.25" customHeight="1">
      <c r="A14" s="11">
        <v>12</v>
      </c>
      <c r="B14" s="12" t="s">
        <v>30</v>
      </c>
      <c r="C14" s="13" t="s">
        <v>27</v>
      </c>
      <c r="D14" s="14"/>
    </row>
    <row r="15" spans="1:4" s="15" customFormat="1" ht="47.25" customHeight="1">
      <c r="A15" s="16" t="s">
        <v>31</v>
      </c>
      <c r="B15" s="12" t="s">
        <v>32</v>
      </c>
      <c r="C15" s="13" t="s">
        <v>27</v>
      </c>
      <c r="D15" s="14"/>
    </row>
    <row r="16" spans="1:4" s="15" customFormat="1" ht="60" customHeight="1">
      <c r="A16" s="16" t="s">
        <v>33</v>
      </c>
      <c r="B16" s="12" t="s">
        <v>34</v>
      </c>
      <c r="C16" s="13" t="s">
        <v>35</v>
      </c>
      <c r="D16" s="13"/>
    </row>
    <row r="17" spans="1:4" s="15" customFormat="1" ht="44.25" customHeight="1">
      <c r="A17" s="11">
        <v>13</v>
      </c>
      <c r="B17" s="12" t="s">
        <v>36</v>
      </c>
      <c r="C17" s="13" t="s">
        <v>37</v>
      </c>
      <c r="D17" s="14"/>
    </row>
    <row r="18" spans="1:4" s="15" customFormat="1" ht="48" customHeight="1">
      <c r="A18" s="11">
        <v>14</v>
      </c>
      <c r="B18" s="12" t="s">
        <v>38</v>
      </c>
      <c r="C18" s="13" t="s">
        <v>37</v>
      </c>
      <c r="D18" s="14"/>
    </row>
    <row r="19" spans="1:4" s="6" customFormat="1" ht="45.75" customHeight="1">
      <c r="A19" s="7">
        <v>15</v>
      </c>
      <c r="B19" s="8" t="s">
        <v>39</v>
      </c>
      <c r="C19" s="9" t="s">
        <v>40</v>
      </c>
      <c r="D19" s="10" t="s">
        <v>41</v>
      </c>
    </row>
    <row r="20" spans="1:4" s="6" customFormat="1" ht="45.75" customHeight="1">
      <c r="A20" s="7">
        <v>16</v>
      </c>
      <c r="B20" s="8" t="s">
        <v>42</v>
      </c>
      <c r="C20" s="9" t="s">
        <v>43</v>
      </c>
      <c r="D20" s="10"/>
    </row>
    <row r="21" spans="1:4" s="6" customFormat="1" ht="75.75" customHeight="1">
      <c r="A21" s="7">
        <v>17</v>
      </c>
      <c r="B21" s="8" t="s">
        <v>44</v>
      </c>
      <c r="C21" s="17" t="s">
        <v>45</v>
      </c>
      <c r="D21" s="10"/>
    </row>
    <row r="22" spans="1:4" s="6" customFormat="1" ht="42" customHeight="1">
      <c r="A22" s="7" t="s">
        <v>46</v>
      </c>
      <c r="B22" s="8" t="s">
        <v>47</v>
      </c>
      <c r="C22" s="9" t="s">
        <v>48</v>
      </c>
      <c r="D22" s="10"/>
    </row>
    <row r="23" spans="1:4" s="6" customFormat="1" ht="39.6" customHeight="1">
      <c r="A23" s="18" t="s">
        <v>49</v>
      </c>
      <c r="B23" s="8" t="s">
        <v>50</v>
      </c>
      <c r="C23" s="9" t="s">
        <v>51</v>
      </c>
      <c r="D23" s="10"/>
    </row>
    <row r="24" spans="1:4" s="6" customFormat="1" ht="73.5" customHeight="1">
      <c r="A24" s="7" t="s">
        <v>52</v>
      </c>
      <c r="B24" s="8" t="s">
        <v>53</v>
      </c>
      <c r="C24" s="9" t="s">
        <v>54</v>
      </c>
      <c r="D24" s="10"/>
    </row>
    <row r="25" spans="1:4" s="6" customFormat="1" ht="44.25" customHeight="1">
      <c r="A25" s="7" t="s">
        <v>55</v>
      </c>
      <c r="B25" s="8" t="s">
        <v>56</v>
      </c>
      <c r="C25" s="9" t="s">
        <v>57</v>
      </c>
      <c r="D25" s="10"/>
    </row>
    <row r="26" spans="1:4" s="6" customFormat="1" ht="195" customHeight="1">
      <c r="A26" s="7">
        <v>18</v>
      </c>
      <c r="B26" s="8" t="s">
        <v>58</v>
      </c>
      <c r="C26" s="9" t="s">
        <v>59</v>
      </c>
      <c r="D26" s="10"/>
    </row>
    <row r="27" spans="1:4" s="6" customFormat="1" ht="77.25" customHeight="1">
      <c r="A27" s="7" t="s">
        <v>60</v>
      </c>
      <c r="B27" s="8" t="s">
        <v>61</v>
      </c>
      <c r="C27" s="9" t="s">
        <v>62</v>
      </c>
      <c r="D27" s="10"/>
    </row>
    <row r="28" spans="1:4" s="15" customFormat="1" ht="27" customHeight="1">
      <c r="A28" s="11">
        <v>19</v>
      </c>
      <c r="B28" s="12" t="s">
        <v>63</v>
      </c>
      <c r="C28" s="13" t="s">
        <v>64</v>
      </c>
      <c r="D28" s="14"/>
    </row>
    <row r="29" spans="1:4" s="6" customFormat="1" ht="24.95" customHeight="1">
      <c r="A29" s="7">
        <v>20</v>
      </c>
      <c r="B29" s="8" t="s">
        <v>65</v>
      </c>
      <c r="C29" s="9" t="s">
        <v>1122</v>
      </c>
      <c r="D29" s="10"/>
    </row>
    <row r="30" spans="1:4" s="6" customFormat="1" ht="24.95" customHeight="1">
      <c r="A30" s="7">
        <v>21</v>
      </c>
      <c r="B30" s="19" t="s">
        <v>66</v>
      </c>
      <c r="C30" s="9" t="s">
        <v>1122</v>
      </c>
      <c r="D30" s="10"/>
    </row>
    <row r="31" spans="1:4" s="15" customFormat="1" ht="47.25" customHeight="1">
      <c r="A31" s="1273">
        <v>22</v>
      </c>
      <c r="B31" s="20" t="s">
        <v>67</v>
      </c>
      <c r="C31" s="13" t="s">
        <v>68</v>
      </c>
      <c r="D31" s="1274" t="s">
        <v>1124</v>
      </c>
    </row>
    <row r="32" spans="1:4" s="6" customFormat="1" ht="44.1" customHeight="1">
      <c r="A32" s="1273"/>
      <c r="B32" s="21" t="s">
        <v>69</v>
      </c>
      <c r="C32" s="22" t="s">
        <v>70</v>
      </c>
      <c r="D32" s="1274"/>
    </row>
    <row r="33" spans="1:4" s="6" customFormat="1" ht="41.25" customHeight="1">
      <c r="A33" s="16" t="s">
        <v>71</v>
      </c>
      <c r="B33" s="19" t="s">
        <v>72</v>
      </c>
      <c r="C33" s="9"/>
      <c r="D33" s="1274"/>
    </row>
    <row r="34" spans="1:4" s="6" customFormat="1" ht="71.25" customHeight="1" thickBot="1">
      <c r="A34" s="23">
        <v>23</v>
      </c>
      <c r="B34" s="24" t="s">
        <v>73</v>
      </c>
      <c r="C34" s="25" t="s">
        <v>74</v>
      </c>
      <c r="D34" s="26"/>
    </row>
    <row r="35" spans="1:4" s="27" customFormat="1" ht="51.75" customHeight="1" thickTop="1">
      <c r="A35" s="1275" t="s">
        <v>75</v>
      </c>
      <c r="B35" s="1275"/>
      <c r="C35" s="1275"/>
      <c r="D35" s="1275"/>
    </row>
  </sheetData>
  <mergeCells count="5">
    <mergeCell ref="A1:D1"/>
    <mergeCell ref="A2:D2"/>
    <mergeCell ref="A31:A32"/>
    <mergeCell ref="D31:D33"/>
    <mergeCell ref="A35:D35"/>
  </mergeCells>
  <phoneticPr fontId="14" type="noConversion"/>
  <printOptions horizontalCentered="1"/>
  <pageMargins left="0" right="0" top="0.39370078740157505" bottom="0" header="0.39370078740157505" footer="0"/>
  <pageSetup paperSize="0" scale="68" fitToWidth="0" fitToHeight="0" pageOrder="overThenDown"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13" workbookViewId="0">
      <selection activeCell="H13" sqref="G13:H13"/>
    </sheetView>
  </sheetViews>
  <sheetFormatPr defaultRowHeight="16.5"/>
  <cols>
    <col min="1" max="1" width="27" style="28" customWidth="1"/>
    <col min="2" max="2" width="12.625" style="28" customWidth="1"/>
    <col min="3" max="3" width="9.875" style="28" customWidth="1"/>
    <col min="4" max="4" width="9.625" style="28" customWidth="1"/>
    <col min="5" max="5" width="8.625" style="28" customWidth="1"/>
    <col min="6" max="7" width="8.125" style="28" customWidth="1"/>
    <col min="8" max="8" width="15.125" style="28" customWidth="1"/>
    <col min="9" max="9" width="17.25" style="28" bestFit="1" customWidth="1"/>
    <col min="10" max="10" width="15.625" style="28" customWidth="1"/>
    <col min="11" max="11" width="12.875" style="28" customWidth="1"/>
    <col min="12" max="12" width="12" style="28" customWidth="1"/>
    <col min="13" max="14" width="9" style="28" customWidth="1"/>
    <col min="15" max="15" width="9.125" style="28" customWidth="1"/>
    <col min="16" max="16" width="9" style="28" customWidth="1"/>
    <col min="17" max="16384" width="9" style="28"/>
  </cols>
  <sheetData>
    <row r="1" spans="1:14" ht="21.75" customHeight="1">
      <c r="A1" s="27" t="s">
        <v>286</v>
      </c>
      <c r="K1" s="271"/>
      <c r="L1" s="271"/>
      <c r="M1" s="272"/>
      <c r="N1" s="272"/>
    </row>
    <row r="2" spans="1:14" ht="21.75" customHeight="1">
      <c r="A2" s="27"/>
      <c r="B2" s="1335" t="s">
        <v>287</v>
      </c>
      <c r="C2" s="1335"/>
      <c r="D2" s="1335"/>
      <c r="E2" s="1335"/>
      <c r="F2" s="1335"/>
      <c r="G2" s="1335"/>
      <c r="H2" s="1335"/>
      <c r="I2" s="1335"/>
      <c r="J2" s="1335"/>
      <c r="K2" s="271"/>
      <c r="L2" s="271"/>
      <c r="M2" s="272"/>
      <c r="N2" s="272"/>
    </row>
    <row r="3" spans="1:14" ht="18.75" customHeight="1">
      <c r="A3" s="146"/>
      <c r="B3" s="1336" t="s">
        <v>288</v>
      </c>
      <c r="C3" s="1336"/>
      <c r="D3" s="1336"/>
      <c r="E3" s="1336"/>
      <c r="F3" s="1336"/>
      <c r="G3" s="1336"/>
      <c r="H3" s="1336"/>
      <c r="I3" s="1336"/>
      <c r="J3" s="1336"/>
      <c r="K3" s="273"/>
      <c r="L3" s="273"/>
      <c r="M3" s="274"/>
      <c r="N3" s="274"/>
    </row>
    <row r="4" spans="1:14" ht="18.75" customHeight="1" thickBot="1">
      <c r="A4" s="275"/>
      <c r="B4" s="29"/>
      <c r="C4" s="1337" t="s">
        <v>1086</v>
      </c>
      <c r="D4" s="1337"/>
      <c r="E4" s="1337"/>
      <c r="F4" s="1337"/>
      <c r="G4" s="1337"/>
      <c r="H4" s="1337"/>
      <c r="I4" s="1337"/>
      <c r="K4" s="1338" t="s">
        <v>261</v>
      </c>
      <c r="L4" s="1338"/>
    </row>
    <row r="5" spans="1:14" ht="25.5" customHeight="1" thickTop="1" thickBot="1">
      <c r="A5" s="276" t="s">
        <v>218</v>
      </c>
      <c r="B5" s="277" t="s">
        <v>289</v>
      </c>
      <c r="C5" s="278"/>
      <c r="D5" s="279"/>
      <c r="E5" s="1339" t="s">
        <v>290</v>
      </c>
      <c r="F5" s="1339" t="s">
        <v>291</v>
      </c>
      <c r="G5" s="1340" t="s">
        <v>292</v>
      </c>
      <c r="H5" s="277" t="s">
        <v>293</v>
      </c>
      <c r="I5" s="279"/>
      <c r="J5" s="278"/>
      <c r="K5" s="279"/>
      <c r="L5" s="280"/>
    </row>
    <row r="6" spans="1:14" ht="25.5" customHeight="1" thickTop="1" thickBot="1">
      <c r="A6" s="281" t="s">
        <v>294</v>
      </c>
      <c r="B6" s="1334" t="s">
        <v>295</v>
      </c>
      <c r="C6" s="1334" t="s">
        <v>296</v>
      </c>
      <c r="D6" s="1334" t="s">
        <v>297</v>
      </c>
      <c r="E6" s="1339"/>
      <c r="F6" s="1339"/>
      <c r="G6" s="1340"/>
      <c r="H6" s="282" t="s">
        <v>298</v>
      </c>
      <c r="I6" s="283" t="s">
        <v>299</v>
      </c>
      <c r="J6" s="283" t="s">
        <v>300</v>
      </c>
      <c r="K6" s="283" t="s">
        <v>301</v>
      </c>
      <c r="L6" s="1334" t="s">
        <v>302</v>
      </c>
    </row>
    <row r="7" spans="1:14" ht="18.95" customHeight="1" thickTop="1" thickBot="1">
      <c r="A7" s="284"/>
      <c r="B7" s="1334"/>
      <c r="C7" s="1334"/>
      <c r="D7" s="1334"/>
      <c r="E7" s="1339"/>
      <c r="F7" s="1339"/>
      <c r="G7" s="1340"/>
      <c r="H7" s="285" t="s">
        <v>303</v>
      </c>
      <c r="I7" s="285" t="s">
        <v>304</v>
      </c>
      <c r="J7" s="285" t="s">
        <v>304</v>
      </c>
      <c r="K7" s="285" t="s">
        <v>304</v>
      </c>
      <c r="L7" s="1334"/>
    </row>
    <row r="8" spans="1:14" ht="25.5" customHeight="1">
      <c r="A8" s="286" t="s">
        <v>305</v>
      </c>
      <c r="B8" s="287">
        <v>5598.2</v>
      </c>
      <c r="C8" s="288"/>
      <c r="D8" s="288"/>
      <c r="E8" s="289"/>
      <c r="F8" s="289"/>
      <c r="G8" s="289"/>
      <c r="H8" s="290">
        <v>0</v>
      </c>
      <c r="I8" s="290">
        <v>5598.2</v>
      </c>
      <c r="J8" s="291">
        <v>0</v>
      </c>
      <c r="K8" s="291"/>
      <c r="L8" s="292">
        <f t="shared" ref="L8:L23" si="0">SUM(H8:K8)</f>
        <v>5598.2</v>
      </c>
    </row>
    <row r="9" spans="1:14" ht="25.5" customHeight="1">
      <c r="A9" s="293" t="s">
        <v>306</v>
      </c>
      <c r="B9" s="294">
        <v>9473.0499999999993</v>
      </c>
      <c r="C9" s="295"/>
      <c r="D9" s="295"/>
      <c r="E9" s="296"/>
      <c r="F9" s="296"/>
      <c r="G9" s="296"/>
      <c r="H9" s="297">
        <v>289.74</v>
      </c>
      <c r="I9" s="297">
        <v>8374.01</v>
      </c>
      <c r="J9" s="298">
        <v>809.3</v>
      </c>
      <c r="K9" s="298"/>
      <c r="L9" s="299">
        <f t="shared" si="0"/>
        <v>9473.0499999999993</v>
      </c>
    </row>
    <row r="10" spans="1:14" ht="25.5" customHeight="1">
      <c r="A10" s="293" t="s">
        <v>307</v>
      </c>
      <c r="B10" s="294">
        <v>1852.49</v>
      </c>
      <c r="C10" s="295"/>
      <c r="D10" s="295"/>
      <c r="E10" s="296"/>
      <c r="F10" s="296"/>
      <c r="G10" s="296"/>
      <c r="H10" s="297">
        <v>113.94</v>
      </c>
      <c r="I10" s="297">
        <v>1738.55</v>
      </c>
      <c r="J10" s="298"/>
      <c r="K10" s="298"/>
      <c r="L10" s="299">
        <f t="shared" si="0"/>
        <v>1852.49</v>
      </c>
    </row>
    <row r="11" spans="1:14" ht="25.5" customHeight="1">
      <c r="A11" s="293" t="s">
        <v>308</v>
      </c>
      <c r="B11" s="294">
        <v>3721.44</v>
      </c>
      <c r="C11" s="295"/>
      <c r="D11" s="295"/>
      <c r="E11" s="296"/>
      <c r="F11" s="296"/>
      <c r="G11" s="296"/>
      <c r="H11" s="297"/>
      <c r="I11" s="297">
        <v>3721.44</v>
      </c>
      <c r="J11" s="298"/>
      <c r="K11" s="298"/>
      <c r="L11" s="299">
        <f t="shared" si="0"/>
        <v>3721.44</v>
      </c>
    </row>
    <row r="12" spans="1:14" ht="25.5" customHeight="1">
      <c r="A12" s="293" t="s">
        <v>309</v>
      </c>
      <c r="B12" s="294">
        <v>2024.7</v>
      </c>
      <c r="C12" s="295"/>
      <c r="D12" s="295"/>
      <c r="E12" s="296"/>
      <c r="F12" s="296"/>
      <c r="G12" s="296"/>
      <c r="H12" s="297">
        <v>147.47</v>
      </c>
      <c r="I12" s="297">
        <v>1877.23</v>
      </c>
      <c r="J12" s="298"/>
      <c r="K12" s="298"/>
      <c r="L12" s="299">
        <f t="shared" si="0"/>
        <v>2024.7</v>
      </c>
    </row>
    <row r="13" spans="1:14" ht="25.5" customHeight="1">
      <c r="A13" s="293" t="s">
        <v>310</v>
      </c>
      <c r="B13" s="294">
        <v>7445.95</v>
      </c>
      <c r="C13" s="295"/>
      <c r="D13" s="295"/>
      <c r="E13" s="296"/>
      <c r="F13" s="296"/>
      <c r="G13" s="296"/>
      <c r="H13" s="297">
        <v>375.56</v>
      </c>
      <c r="I13" s="297">
        <v>5467.99</v>
      </c>
      <c r="J13" s="298">
        <v>1602.4</v>
      </c>
      <c r="K13" s="298"/>
      <c r="L13" s="299">
        <f t="shared" si="0"/>
        <v>7445.9500000000007</v>
      </c>
    </row>
    <row r="14" spans="1:14" ht="25.5" customHeight="1">
      <c r="A14" s="293" t="s">
        <v>311</v>
      </c>
      <c r="B14" s="294">
        <v>2595.5100000000002</v>
      </c>
      <c r="C14" s="295"/>
      <c r="D14" s="295"/>
      <c r="E14" s="296"/>
      <c r="F14" s="296"/>
      <c r="G14" s="296"/>
      <c r="H14" s="297">
        <v>23.77</v>
      </c>
      <c r="I14" s="297">
        <v>2571.7399999999998</v>
      </c>
      <c r="J14" s="298"/>
      <c r="K14" s="298"/>
      <c r="L14" s="299">
        <f t="shared" si="0"/>
        <v>2595.5099999999998</v>
      </c>
    </row>
    <row r="15" spans="1:14" ht="25.5" customHeight="1">
      <c r="A15" s="293" t="s">
        <v>312</v>
      </c>
      <c r="B15" s="294">
        <v>0</v>
      </c>
      <c r="C15" s="295"/>
      <c r="D15" s="295"/>
      <c r="E15" s="296"/>
      <c r="F15" s="296"/>
      <c r="G15" s="296"/>
      <c r="H15" s="297"/>
      <c r="I15" s="297"/>
      <c r="J15" s="298"/>
      <c r="K15" s="298"/>
      <c r="L15" s="299">
        <f t="shared" si="0"/>
        <v>0</v>
      </c>
    </row>
    <row r="16" spans="1:14" ht="25.5" customHeight="1">
      <c r="A16" s="293" t="s">
        <v>313</v>
      </c>
      <c r="B16" s="294">
        <v>5421</v>
      </c>
      <c r="C16" s="295"/>
      <c r="D16" s="295"/>
      <c r="E16" s="296"/>
      <c r="F16" s="296"/>
      <c r="G16" s="296"/>
      <c r="H16" s="297"/>
      <c r="I16" s="297">
        <v>5421</v>
      </c>
      <c r="J16" s="298"/>
      <c r="K16" s="298"/>
      <c r="L16" s="299">
        <f t="shared" si="0"/>
        <v>5421</v>
      </c>
    </row>
    <row r="17" spans="1:14" ht="25.5" customHeight="1">
      <c r="A17" s="293" t="s">
        <v>314</v>
      </c>
      <c r="B17" s="294">
        <v>2307</v>
      </c>
      <c r="C17" s="295"/>
      <c r="D17" s="295"/>
      <c r="E17" s="296"/>
      <c r="F17" s="296"/>
      <c r="G17" s="296"/>
      <c r="H17" s="297">
        <v>148</v>
      </c>
      <c r="I17" s="297">
        <v>2159</v>
      </c>
      <c r="J17" s="298"/>
      <c r="K17" s="298"/>
      <c r="L17" s="299">
        <f t="shared" si="0"/>
        <v>2307</v>
      </c>
    </row>
    <row r="18" spans="1:14" ht="25.5" customHeight="1">
      <c r="A18" s="293" t="s">
        <v>315</v>
      </c>
      <c r="B18" s="294">
        <v>1132</v>
      </c>
      <c r="C18" s="295"/>
      <c r="D18" s="295"/>
      <c r="E18" s="296"/>
      <c r="F18" s="296"/>
      <c r="G18" s="296"/>
      <c r="H18" s="297"/>
      <c r="I18" s="297">
        <v>1132</v>
      </c>
      <c r="J18" s="298"/>
      <c r="K18" s="298"/>
      <c r="L18" s="299">
        <f t="shared" si="0"/>
        <v>1132</v>
      </c>
    </row>
    <row r="19" spans="1:14" ht="25.5" customHeight="1">
      <c r="A19" s="293" t="s">
        <v>316</v>
      </c>
      <c r="B19" s="294">
        <v>19496</v>
      </c>
      <c r="C19" s="295"/>
      <c r="D19" s="295"/>
      <c r="E19" s="296">
        <v>2031</v>
      </c>
      <c r="F19" s="296"/>
      <c r="G19" s="296"/>
      <c r="H19" s="297"/>
      <c r="I19" s="297">
        <v>19496</v>
      </c>
      <c r="J19" s="298"/>
      <c r="K19" s="298"/>
      <c r="L19" s="299">
        <f t="shared" si="0"/>
        <v>19496</v>
      </c>
    </row>
    <row r="20" spans="1:14" ht="25.5" customHeight="1">
      <c r="A20" s="293" t="s">
        <v>317</v>
      </c>
      <c r="B20" s="294">
        <v>158</v>
      </c>
      <c r="C20" s="295"/>
      <c r="D20" s="295"/>
      <c r="E20" s="296">
        <v>1</v>
      </c>
      <c r="F20" s="296"/>
      <c r="G20" s="296"/>
      <c r="H20" s="297"/>
      <c r="I20" s="297">
        <v>158</v>
      </c>
      <c r="J20" s="298"/>
      <c r="K20" s="298"/>
      <c r="L20" s="299">
        <f t="shared" si="0"/>
        <v>158</v>
      </c>
    </row>
    <row r="21" spans="1:14" ht="25.5" customHeight="1">
      <c r="A21" s="293" t="s">
        <v>318</v>
      </c>
      <c r="B21" s="294">
        <v>2286</v>
      </c>
      <c r="C21" s="295"/>
      <c r="D21" s="295"/>
      <c r="E21" s="296">
        <v>24</v>
      </c>
      <c r="F21" s="296"/>
      <c r="G21" s="296"/>
      <c r="H21" s="297">
        <v>2137</v>
      </c>
      <c r="I21" s="297"/>
      <c r="J21" s="298"/>
      <c r="K21" s="298">
        <v>149</v>
      </c>
      <c r="L21" s="299">
        <f t="shared" si="0"/>
        <v>2286</v>
      </c>
    </row>
    <row r="22" spans="1:14" ht="25.5" customHeight="1">
      <c r="A22" s="300" t="s">
        <v>319</v>
      </c>
      <c r="B22" s="301">
        <v>21107.64</v>
      </c>
      <c r="C22" s="259"/>
      <c r="D22" s="302"/>
      <c r="E22" s="303"/>
      <c r="F22" s="303"/>
      <c r="G22" s="303"/>
      <c r="H22" s="304"/>
      <c r="I22" s="304">
        <v>21107.64</v>
      </c>
      <c r="J22" s="305"/>
      <c r="K22" s="304"/>
      <c r="L22" s="304">
        <f t="shared" si="0"/>
        <v>21107.64</v>
      </c>
    </row>
    <row r="23" spans="1:14" ht="25.5" customHeight="1">
      <c r="A23" s="293" t="s">
        <v>320</v>
      </c>
      <c r="B23" s="294">
        <v>37311.24</v>
      </c>
      <c r="C23" s="295"/>
      <c r="D23" s="295"/>
      <c r="E23" s="296"/>
      <c r="F23" s="296"/>
      <c r="G23" s="296"/>
      <c r="H23" s="297">
        <v>391.2</v>
      </c>
      <c r="I23" s="297">
        <v>36552.620000000003</v>
      </c>
      <c r="J23" s="298">
        <v>367.42</v>
      </c>
      <c r="K23" s="306"/>
      <c r="L23" s="299">
        <f t="shared" si="0"/>
        <v>37311.24</v>
      </c>
    </row>
    <row r="24" spans="1:14" ht="27.95" customHeight="1" thickBot="1">
      <c r="A24" s="307" t="s">
        <v>321</v>
      </c>
      <c r="B24" s="308">
        <f t="shared" ref="B24:L24" si="1">SUM(B8:B23)</f>
        <v>121930.22</v>
      </c>
      <c r="C24" s="309">
        <f t="shared" si="1"/>
        <v>0</v>
      </c>
      <c r="D24" s="309">
        <f t="shared" si="1"/>
        <v>0</v>
      </c>
      <c r="E24" s="309">
        <f t="shared" si="1"/>
        <v>2056</v>
      </c>
      <c r="F24" s="309">
        <f t="shared" si="1"/>
        <v>0</v>
      </c>
      <c r="G24" s="309">
        <f t="shared" si="1"/>
        <v>0</v>
      </c>
      <c r="H24" s="310">
        <f t="shared" si="1"/>
        <v>3626.68</v>
      </c>
      <c r="I24" s="310">
        <f t="shared" si="1"/>
        <v>115375.41999999998</v>
      </c>
      <c r="J24" s="310">
        <f t="shared" si="1"/>
        <v>2779.12</v>
      </c>
      <c r="K24" s="310">
        <f t="shared" si="1"/>
        <v>149</v>
      </c>
      <c r="L24" s="311">
        <f t="shared" si="1"/>
        <v>121930.22</v>
      </c>
    </row>
    <row r="25" spans="1:14" ht="27.95" customHeight="1" thickTop="1">
      <c r="A25" s="312" t="s">
        <v>322</v>
      </c>
    </row>
    <row r="26" spans="1:14" s="313" customFormat="1" ht="28.35" customHeight="1">
      <c r="A26" s="198" t="s">
        <v>323</v>
      </c>
      <c r="B26" s="198"/>
      <c r="C26" s="198"/>
      <c r="D26" s="198"/>
      <c r="E26" s="198"/>
      <c r="F26" s="198"/>
      <c r="G26" s="199" t="s">
        <v>254</v>
      </c>
      <c r="H26" s="199"/>
      <c r="I26" s="199"/>
      <c r="J26" s="199"/>
      <c r="K26" s="199"/>
      <c r="L26" s="199"/>
      <c r="M26" s="198"/>
    </row>
    <row r="27" spans="1:14" s="140" customFormat="1" ht="22.35" customHeight="1">
      <c r="A27" s="137"/>
      <c r="B27" s="137"/>
      <c r="C27" s="137"/>
      <c r="D27" s="137"/>
      <c r="E27" s="137"/>
      <c r="F27" s="137"/>
      <c r="G27" s="138"/>
      <c r="H27" s="138"/>
      <c r="I27" s="138"/>
      <c r="J27" s="138"/>
      <c r="K27" s="138"/>
      <c r="L27" s="138"/>
      <c r="M27" s="138"/>
      <c r="N27" s="137"/>
    </row>
    <row r="28" spans="1:14" ht="20.100000000000001" customHeight="1"/>
    <row r="29" spans="1:14" ht="27.95" customHeight="1"/>
    <row r="30" spans="1:14" ht="27.95" customHeight="1"/>
    <row r="31" spans="1:14" ht="27.95" customHeight="1"/>
    <row r="32" spans="1:14" ht="27.95" customHeight="1"/>
    <row r="33" ht="27.95" customHeight="1"/>
    <row r="34" ht="27.95" customHeight="1"/>
    <row r="35" ht="27.95" customHeight="1"/>
  </sheetData>
  <mergeCells count="11">
    <mergeCell ref="L6:L7"/>
    <mergeCell ref="B2:J2"/>
    <mergeCell ref="B3:J3"/>
    <mergeCell ref="C4:I4"/>
    <mergeCell ref="K4:L4"/>
    <mergeCell ref="E5:E7"/>
    <mergeCell ref="F5:F7"/>
    <mergeCell ref="G5:G7"/>
    <mergeCell ref="B6:B7"/>
    <mergeCell ref="C6:C7"/>
    <mergeCell ref="D6:D7"/>
  </mergeCells>
  <phoneticPr fontId="14" type="noConversion"/>
  <printOptions horizontalCentered="1"/>
  <pageMargins left="0" right="0" top="0.38000000000000006" bottom="0" header="0" footer="0"/>
  <pageSetup paperSize="0" scale="86" fitToWidth="0" fitToHeight="0" orientation="landscape"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22" workbookViewId="0">
      <selection activeCell="E29" sqref="E29"/>
    </sheetView>
  </sheetViews>
  <sheetFormatPr defaultRowHeight="19.5"/>
  <cols>
    <col min="1" max="1" width="22.875" style="27" customWidth="1"/>
    <col min="2" max="2" width="17" style="27" customWidth="1"/>
    <col min="3" max="3" width="15.875" style="27" customWidth="1"/>
    <col min="4" max="4" width="18.875" style="27" customWidth="1"/>
    <col min="5" max="5" width="55.375" style="27" customWidth="1"/>
    <col min="6" max="6" width="9" style="27" customWidth="1"/>
    <col min="7" max="16384" width="9" style="27"/>
  </cols>
  <sheetData>
    <row r="1" spans="1:5" ht="28.5" customHeight="1">
      <c r="A1" s="27" t="s">
        <v>324</v>
      </c>
    </row>
    <row r="2" spans="1:5" ht="28.5" customHeight="1">
      <c r="C2" s="1341" t="s">
        <v>325</v>
      </c>
      <c r="D2" s="1341"/>
    </row>
    <row r="3" spans="1:5" ht="24.75" customHeight="1">
      <c r="A3" s="1342" t="s">
        <v>326</v>
      </c>
      <c r="B3" s="1342"/>
      <c r="C3" s="1342"/>
      <c r="D3" s="1342"/>
      <c r="E3" s="1342"/>
    </row>
    <row r="4" spans="1:5" ht="30.75" customHeight="1" thickBot="1">
      <c r="C4" s="1343" t="s">
        <v>1087</v>
      </c>
      <c r="D4" s="1343"/>
      <c r="E4" s="314" t="s">
        <v>327</v>
      </c>
    </row>
    <row r="5" spans="1:5" ht="24.75" customHeight="1" thickTop="1" thickBot="1">
      <c r="A5" s="315"/>
      <c r="B5" s="316"/>
      <c r="C5" s="1344" t="s">
        <v>1089</v>
      </c>
      <c r="D5" s="1345" t="s">
        <v>1090</v>
      </c>
      <c r="E5" s="1346" t="s">
        <v>328</v>
      </c>
    </row>
    <row r="6" spans="1:5" ht="24.75" customHeight="1" thickTop="1" thickBot="1">
      <c r="A6" s="1347" t="s">
        <v>329</v>
      </c>
      <c r="B6" s="317" t="s">
        <v>1088</v>
      </c>
      <c r="C6" s="1344"/>
      <c r="D6" s="1345"/>
      <c r="E6" s="1346"/>
    </row>
    <row r="7" spans="1:5" ht="24.75" customHeight="1" thickTop="1" thickBot="1">
      <c r="A7" s="1347"/>
      <c r="B7" s="317" t="s">
        <v>330</v>
      </c>
      <c r="C7" s="1344"/>
      <c r="D7" s="1345"/>
      <c r="E7" s="1346"/>
    </row>
    <row r="8" spans="1:5" ht="24.75" customHeight="1" thickTop="1" thickBot="1">
      <c r="A8" s="318"/>
      <c r="B8" s="319"/>
      <c r="C8" s="1344"/>
      <c r="D8" s="1345"/>
      <c r="E8" s="1346"/>
    </row>
    <row r="9" spans="1:5" ht="24.75" customHeight="1">
      <c r="A9" s="320" t="s">
        <v>331</v>
      </c>
      <c r="B9" s="321"/>
      <c r="C9" s="322"/>
      <c r="D9" s="323"/>
      <c r="E9" s="324" t="s">
        <v>332</v>
      </c>
    </row>
    <row r="10" spans="1:5" ht="24.75" customHeight="1">
      <c r="A10" s="320" t="s">
        <v>333</v>
      </c>
      <c r="B10" s="321"/>
      <c r="C10" s="322"/>
      <c r="D10" s="323"/>
      <c r="E10" s="325" t="s">
        <v>334</v>
      </c>
    </row>
    <row r="11" spans="1:5" ht="24.75" customHeight="1">
      <c r="A11" s="320" t="s">
        <v>335</v>
      </c>
      <c r="B11" s="321"/>
      <c r="C11" s="322"/>
      <c r="D11" s="323"/>
      <c r="E11" s="326" t="s">
        <v>336</v>
      </c>
    </row>
    <row r="12" spans="1:5" ht="24.75" customHeight="1">
      <c r="A12" s="320" t="s">
        <v>337</v>
      </c>
      <c r="B12" s="321"/>
      <c r="C12" s="322"/>
      <c r="D12" s="327"/>
      <c r="E12" s="328"/>
    </row>
    <row r="13" spans="1:5" ht="24.75" customHeight="1">
      <c r="A13" s="329" t="s">
        <v>338</v>
      </c>
      <c r="B13" s="317"/>
      <c r="C13" s="330"/>
      <c r="D13" s="271"/>
      <c r="E13" s="331" t="s">
        <v>339</v>
      </c>
    </row>
    <row r="14" spans="1:5" ht="24.75" customHeight="1">
      <c r="A14" s="332" t="s">
        <v>100</v>
      </c>
      <c r="B14" s="333">
        <f>SUM(B9:B13)</f>
        <v>0</v>
      </c>
      <c r="C14" s="334">
        <f>SUM(C9:C13)</f>
        <v>0</v>
      </c>
      <c r="D14" s="335">
        <f>SUM(D9:D13)</f>
        <v>0</v>
      </c>
      <c r="E14" s="336"/>
    </row>
    <row r="15" spans="1:5" ht="24.75" customHeight="1">
      <c r="A15" s="337" t="s">
        <v>340</v>
      </c>
      <c r="B15" s="338"/>
      <c r="C15" s="339"/>
      <c r="D15" s="340"/>
      <c r="E15" s="336"/>
    </row>
    <row r="16" spans="1:5" ht="24.75" customHeight="1">
      <c r="A16" s="337" t="s">
        <v>341</v>
      </c>
      <c r="B16" s="338"/>
      <c r="C16" s="339"/>
      <c r="D16" s="340"/>
      <c r="E16" s="336"/>
    </row>
    <row r="17" spans="1:5" ht="24.75" customHeight="1">
      <c r="A17" s="337" t="s">
        <v>342</v>
      </c>
      <c r="B17" s="338"/>
      <c r="C17" s="339"/>
      <c r="D17" s="340"/>
      <c r="E17" s="336"/>
    </row>
    <row r="18" spans="1:5" ht="24.75" customHeight="1">
      <c r="A18" s="337" t="s">
        <v>343</v>
      </c>
      <c r="B18" s="338"/>
      <c r="C18" s="339"/>
      <c r="D18" s="341"/>
      <c r="E18" s="331"/>
    </row>
    <row r="19" spans="1:5" ht="24.75" customHeight="1">
      <c r="A19" s="332" t="s">
        <v>344</v>
      </c>
      <c r="B19" s="333">
        <f>SUM(B15:B18)</f>
        <v>0</v>
      </c>
      <c r="C19" s="334">
        <f>SUM(C15:C18)</f>
        <v>0</v>
      </c>
      <c r="D19" s="342">
        <f>SUM(D15:D18)</f>
        <v>0</v>
      </c>
      <c r="E19" s="328"/>
    </row>
    <row r="20" spans="1:5" ht="24.75" customHeight="1">
      <c r="A20" s="320" t="s">
        <v>345</v>
      </c>
      <c r="B20" s="321"/>
      <c r="C20" s="322"/>
      <c r="D20" s="327"/>
      <c r="E20" s="328"/>
    </row>
    <row r="21" spans="1:5" ht="24.75" customHeight="1">
      <c r="A21" s="320" t="s">
        <v>346</v>
      </c>
      <c r="B21" s="321"/>
      <c r="C21" s="322"/>
      <c r="D21" s="327"/>
      <c r="E21" s="328" t="s">
        <v>347</v>
      </c>
    </row>
    <row r="22" spans="1:5" ht="24.75" customHeight="1">
      <c r="A22" s="320" t="s">
        <v>348</v>
      </c>
      <c r="B22" s="321"/>
      <c r="C22" s="322"/>
      <c r="D22" s="327"/>
      <c r="E22" s="328"/>
    </row>
    <row r="23" spans="1:5" ht="24.75" customHeight="1">
      <c r="A23" s="343" t="s">
        <v>344</v>
      </c>
      <c r="B23" s="344">
        <f>SUM(B20:B22)</f>
        <v>0</v>
      </c>
      <c r="C23" s="345">
        <f>SUM(C20:C22)</f>
        <v>0</v>
      </c>
      <c r="D23" s="346">
        <f>SUM(D20:D22)</f>
        <v>0</v>
      </c>
      <c r="E23" s="324"/>
    </row>
    <row r="24" spans="1:5" ht="22.5" customHeight="1">
      <c r="A24" s="320" t="s">
        <v>349</v>
      </c>
      <c r="B24" s="347"/>
      <c r="C24" s="322"/>
      <c r="D24" s="323"/>
      <c r="E24" s="348" t="s">
        <v>350</v>
      </c>
    </row>
    <row r="25" spans="1:5" ht="22.5" customHeight="1">
      <c r="A25" s="349" t="s">
        <v>351</v>
      </c>
      <c r="B25" s="321"/>
      <c r="C25" s="322"/>
      <c r="D25" s="323"/>
      <c r="E25" s="326" t="s">
        <v>352</v>
      </c>
    </row>
    <row r="26" spans="1:5" ht="24.75" customHeight="1">
      <c r="A26" s="343" t="s">
        <v>344</v>
      </c>
      <c r="B26" s="344">
        <f>SUM(B24:B25)</f>
        <v>0</v>
      </c>
      <c r="C26" s="345">
        <f>SUM(C24:C25)</f>
        <v>0</v>
      </c>
      <c r="D26" s="346">
        <f>SUM(D24:D25)</f>
        <v>0</v>
      </c>
      <c r="E26" s="324"/>
    </row>
    <row r="27" spans="1:5" ht="24.75" customHeight="1">
      <c r="A27" s="320" t="s">
        <v>353</v>
      </c>
      <c r="B27" s="321"/>
      <c r="C27" s="322"/>
      <c r="D27" s="323"/>
      <c r="E27" s="348"/>
    </row>
    <row r="28" spans="1:5" ht="24.75" customHeight="1">
      <c r="A28" s="350" t="s">
        <v>354</v>
      </c>
      <c r="B28" s="338"/>
      <c r="C28" s="339"/>
      <c r="D28" s="351"/>
      <c r="E28" s="352"/>
    </row>
    <row r="29" spans="1:5" ht="24.75" customHeight="1">
      <c r="A29" s="350" t="s">
        <v>355</v>
      </c>
      <c r="B29" s="338"/>
      <c r="C29" s="339"/>
      <c r="D29" s="351"/>
      <c r="E29" s="352"/>
    </row>
    <row r="30" spans="1:5" ht="24.75" customHeight="1">
      <c r="A30" s="350" t="s">
        <v>356</v>
      </c>
      <c r="B30" s="338"/>
      <c r="C30" s="339"/>
      <c r="D30" s="351"/>
      <c r="E30" s="352"/>
    </row>
    <row r="31" spans="1:5" ht="24.75" customHeight="1">
      <c r="A31" s="353" t="s">
        <v>100</v>
      </c>
      <c r="B31" s="333">
        <f>SUM(B27:B30)</f>
        <v>0</v>
      </c>
      <c r="C31" s="334">
        <f>SUM(C27:C30)</f>
        <v>0</v>
      </c>
      <c r="D31" s="354">
        <f>SUM(D27:D30)</f>
        <v>0</v>
      </c>
      <c r="E31" s="352"/>
    </row>
    <row r="32" spans="1:5" ht="24.75" customHeight="1">
      <c r="A32" s="355" t="s">
        <v>357</v>
      </c>
      <c r="B32" s="356"/>
      <c r="C32" s="357"/>
      <c r="D32" s="358"/>
      <c r="E32" s="359"/>
    </row>
    <row r="33" spans="1:5" ht="24.75" customHeight="1">
      <c r="A33" s="353" t="s">
        <v>100</v>
      </c>
      <c r="B33" s="360">
        <f>SUM(B32)</f>
        <v>0</v>
      </c>
      <c r="C33" s="361">
        <f>SUM(C32)</f>
        <v>0</v>
      </c>
      <c r="D33" s="362">
        <f>SUM(D32)</f>
        <v>0</v>
      </c>
      <c r="E33" s="359"/>
    </row>
    <row r="34" spans="1:5" ht="24.75" customHeight="1" thickBot="1">
      <c r="A34" s="363" t="s">
        <v>250</v>
      </c>
      <c r="B34" s="364">
        <f>SUM(B33,B31,B26,B23,B19,B14)</f>
        <v>0</v>
      </c>
      <c r="C34" s="364">
        <f>SUM(C33,C31,C26,C23,C19,C14)</f>
        <v>0</v>
      </c>
      <c r="D34" s="364">
        <f>SUM(D33,D31,D26,D23,D19,D14)</f>
        <v>0</v>
      </c>
      <c r="E34" s="365"/>
    </row>
    <row r="35" spans="1:5" s="43" customFormat="1" ht="39" customHeight="1" thickTop="1" thickBot="1">
      <c r="A35" s="366" t="s">
        <v>358</v>
      </c>
      <c r="B35" s="367"/>
      <c r="C35" s="368"/>
      <c r="D35" s="369"/>
      <c r="E35" s="370" t="s">
        <v>359</v>
      </c>
    </row>
    <row r="36" spans="1:5" ht="24" customHeight="1" thickTop="1">
      <c r="A36" s="371"/>
      <c r="B36" s="371"/>
      <c r="C36" s="371"/>
      <c r="D36" s="371"/>
    </row>
    <row r="37" spans="1:5" s="373" customFormat="1" ht="21" customHeight="1">
      <c r="A37" s="372" t="s">
        <v>323</v>
      </c>
      <c r="D37" s="374" t="s">
        <v>360</v>
      </c>
      <c r="E37" s="313"/>
    </row>
    <row r="38" spans="1:5" s="373" customFormat="1" ht="21" customHeight="1">
      <c r="A38" s="372"/>
      <c r="D38" s="374"/>
      <c r="E38" s="313"/>
    </row>
  </sheetData>
  <mergeCells count="7">
    <mergeCell ref="C2:D2"/>
    <mergeCell ref="A3:E3"/>
    <mergeCell ref="C4:D4"/>
    <mergeCell ref="C5:C8"/>
    <mergeCell ref="D5:D8"/>
    <mergeCell ref="E5:E8"/>
    <mergeCell ref="A6:A7"/>
  </mergeCells>
  <phoneticPr fontId="14" type="noConversion"/>
  <printOptions horizontalCentered="1"/>
  <pageMargins left="0" right="0" top="0" bottom="0" header="0" footer="0"/>
  <pageSetup paperSize="0" scale="72" fitToWidth="0" fitToHeight="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topLeftCell="A40" workbookViewId="0">
      <selection activeCell="L16" sqref="L16"/>
    </sheetView>
  </sheetViews>
  <sheetFormatPr defaultRowHeight="15.75"/>
  <cols>
    <col min="1" max="1" width="9" customWidth="1"/>
    <col min="2" max="2" width="9.75" customWidth="1"/>
    <col min="3" max="9" width="9" customWidth="1"/>
    <col min="10" max="10" width="12.875" customWidth="1"/>
    <col min="11" max="11" width="11.375" customWidth="1"/>
    <col min="12" max="12" width="15" customWidth="1"/>
    <col min="13" max="13" width="11.375" customWidth="1"/>
    <col min="14" max="15" width="16" customWidth="1"/>
    <col min="16" max="16" width="11.375" customWidth="1"/>
    <col min="17" max="17" width="15.125" customWidth="1"/>
    <col min="18" max="18" width="9" customWidth="1"/>
  </cols>
  <sheetData>
    <row r="1" spans="1:18" s="377" customFormat="1" ht="23.1" customHeight="1">
      <c r="A1" s="375" t="s">
        <v>361</v>
      </c>
      <c r="B1" s="376"/>
    </row>
    <row r="2" spans="1:18" s="377" customFormat="1" ht="23.1" customHeight="1">
      <c r="A2" s="375"/>
      <c r="B2" s="376"/>
      <c r="E2" s="1356" t="s">
        <v>0</v>
      </c>
      <c r="F2" s="1356"/>
      <c r="G2" s="1356"/>
      <c r="H2" s="1356"/>
      <c r="I2" s="1356"/>
      <c r="J2" s="1356"/>
      <c r="K2" s="1356"/>
      <c r="L2" s="1356"/>
      <c r="M2" s="1356"/>
    </row>
    <row r="3" spans="1:18" s="377" customFormat="1" ht="23.1" customHeight="1">
      <c r="A3" s="378"/>
      <c r="E3" s="1356" t="s">
        <v>362</v>
      </c>
      <c r="F3" s="1356"/>
      <c r="G3" s="1356"/>
      <c r="H3" s="1356"/>
      <c r="I3" s="1356"/>
      <c r="J3" s="1356"/>
      <c r="K3" s="1356"/>
      <c r="L3" s="1356"/>
      <c r="M3" s="1356"/>
    </row>
    <row r="4" spans="1:18" s="377" customFormat="1" ht="23.1" customHeight="1" thickBot="1">
      <c r="E4" s="1357" t="s">
        <v>1091</v>
      </c>
      <c r="F4" s="1357"/>
      <c r="G4" s="1357"/>
      <c r="H4" s="1357"/>
      <c r="I4" s="1357"/>
      <c r="J4" s="1357"/>
      <c r="K4" s="1357"/>
      <c r="L4" s="1357"/>
      <c r="M4" s="1357"/>
      <c r="Q4" s="1358" t="s">
        <v>98</v>
      </c>
      <c r="R4" s="1358"/>
    </row>
    <row r="5" spans="1:18" s="379" customFormat="1" ht="27.75" customHeight="1" thickBot="1">
      <c r="A5" s="1359" t="s">
        <v>363</v>
      </c>
      <c r="B5" s="1360" t="s">
        <v>1092</v>
      </c>
      <c r="C5" s="1360"/>
      <c r="D5" s="1361" t="s">
        <v>364</v>
      </c>
      <c r="E5" s="1361"/>
      <c r="F5" s="1362" t="s">
        <v>365</v>
      </c>
      <c r="G5" s="1362"/>
      <c r="H5" s="1362" t="s">
        <v>366</v>
      </c>
      <c r="I5" s="1362"/>
      <c r="J5" s="1360" t="s">
        <v>367</v>
      </c>
      <c r="K5" s="1354" t="s">
        <v>368</v>
      </c>
      <c r="L5" s="1355" t="s">
        <v>369</v>
      </c>
      <c r="M5" s="1355" t="s">
        <v>370</v>
      </c>
      <c r="N5" s="1355" t="s">
        <v>371</v>
      </c>
      <c r="O5" s="1355" t="s">
        <v>372</v>
      </c>
      <c r="P5" s="1355" t="s">
        <v>373</v>
      </c>
      <c r="Q5" s="1351" t="s">
        <v>374</v>
      </c>
      <c r="R5" s="1352" t="s">
        <v>4</v>
      </c>
    </row>
    <row r="6" spans="1:18" s="377" customFormat="1" ht="48" customHeight="1">
      <c r="A6" s="1359"/>
      <c r="B6" s="380" t="s">
        <v>375</v>
      </c>
      <c r="C6" s="381" t="s">
        <v>376</v>
      </c>
      <c r="D6" s="382" t="s">
        <v>377</v>
      </c>
      <c r="E6" s="383" t="s">
        <v>378</v>
      </c>
      <c r="F6" s="384" t="s">
        <v>377</v>
      </c>
      <c r="G6" s="383" t="s">
        <v>379</v>
      </c>
      <c r="H6" s="384" t="s">
        <v>380</v>
      </c>
      <c r="I6" s="383" t="s">
        <v>381</v>
      </c>
      <c r="J6" s="1360"/>
      <c r="K6" s="1354"/>
      <c r="L6" s="1355"/>
      <c r="M6" s="1355"/>
      <c r="N6" s="1355"/>
      <c r="O6" s="1355"/>
      <c r="P6" s="1355"/>
      <c r="Q6" s="1351"/>
      <c r="R6" s="1352"/>
    </row>
    <row r="7" spans="1:18" s="377" customFormat="1" ht="18" customHeight="1">
      <c r="A7" s="1353" t="s">
        <v>382</v>
      </c>
      <c r="B7" s="385">
        <v>23147</v>
      </c>
      <c r="C7" s="386"/>
      <c r="D7" s="387">
        <v>24000</v>
      </c>
      <c r="E7" s="388">
        <v>1788</v>
      </c>
      <c r="F7" s="388">
        <v>24000</v>
      </c>
      <c r="G7" s="388">
        <v>1087</v>
      </c>
      <c r="H7" s="388">
        <v>24000</v>
      </c>
      <c r="I7" s="388">
        <v>1440</v>
      </c>
      <c r="J7" s="389">
        <f t="shared" ref="J7:J44" si="0">E7+G7+I7</f>
        <v>4315</v>
      </c>
      <c r="K7" s="390">
        <f t="shared" ref="K7:K44" si="1">(B7+J7)*C7</f>
        <v>0</v>
      </c>
      <c r="L7" s="388">
        <f t="shared" ref="L7:L44" si="2">K7*12</f>
        <v>0</v>
      </c>
      <c r="M7" s="391">
        <f t="shared" ref="M7:M44" si="3">B7*C7*1.5</f>
        <v>0</v>
      </c>
      <c r="N7" s="388">
        <f t="shared" ref="N7:N44" si="4">M7*0.02</f>
        <v>0</v>
      </c>
      <c r="O7" s="388"/>
      <c r="P7" s="388"/>
      <c r="Q7" s="392">
        <f t="shared" ref="Q7:Q44" si="5">L7+M7+N7+P7+O7</f>
        <v>0</v>
      </c>
      <c r="R7" s="390"/>
    </row>
    <row r="8" spans="1:18" s="377" customFormat="1" ht="18" customHeight="1">
      <c r="A8" s="1353"/>
      <c r="B8" s="393">
        <v>24229</v>
      </c>
      <c r="C8" s="386"/>
      <c r="D8" s="387">
        <v>25200</v>
      </c>
      <c r="E8" s="388">
        <v>1877</v>
      </c>
      <c r="F8" s="388">
        <v>25200</v>
      </c>
      <c r="G8" s="388">
        <v>1142</v>
      </c>
      <c r="H8" s="388">
        <v>25200</v>
      </c>
      <c r="I8" s="388">
        <v>1512</v>
      </c>
      <c r="J8" s="389">
        <f t="shared" si="0"/>
        <v>4531</v>
      </c>
      <c r="K8" s="390">
        <f t="shared" si="1"/>
        <v>0</v>
      </c>
      <c r="L8" s="388">
        <f t="shared" si="2"/>
        <v>0</v>
      </c>
      <c r="M8" s="391">
        <f t="shared" si="3"/>
        <v>0</v>
      </c>
      <c r="N8" s="388">
        <f t="shared" si="4"/>
        <v>0</v>
      </c>
      <c r="O8" s="388"/>
      <c r="P8" s="388"/>
      <c r="Q8" s="392">
        <f t="shared" si="5"/>
        <v>0</v>
      </c>
      <c r="R8" s="390"/>
    </row>
    <row r="9" spans="1:18" s="377" customFormat="1" ht="18" customHeight="1">
      <c r="A9" s="1353"/>
      <c r="B9" s="393">
        <v>24770</v>
      </c>
      <c r="C9" s="386"/>
      <c r="D9" s="387">
        <v>25200</v>
      </c>
      <c r="E9" s="388">
        <v>1877</v>
      </c>
      <c r="F9" s="388">
        <v>25200</v>
      </c>
      <c r="G9" s="388">
        <v>1142</v>
      </c>
      <c r="H9" s="388">
        <v>25200</v>
      </c>
      <c r="I9" s="388">
        <v>1512</v>
      </c>
      <c r="J9" s="389">
        <f t="shared" si="0"/>
        <v>4531</v>
      </c>
      <c r="K9" s="390">
        <f t="shared" si="1"/>
        <v>0</v>
      </c>
      <c r="L9" s="388">
        <f t="shared" si="2"/>
        <v>0</v>
      </c>
      <c r="M9" s="391">
        <f t="shared" si="3"/>
        <v>0</v>
      </c>
      <c r="N9" s="388">
        <f t="shared" si="4"/>
        <v>0</v>
      </c>
      <c r="O9" s="388"/>
      <c r="P9" s="388"/>
      <c r="Q9" s="392">
        <f t="shared" si="5"/>
        <v>0</v>
      </c>
      <c r="R9" s="390"/>
    </row>
    <row r="10" spans="1:18" s="377" customFormat="1" ht="18" customHeight="1">
      <c r="A10" s="1353"/>
      <c r="B10" s="393">
        <v>25310</v>
      </c>
      <c r="C10" s="386"/>
      <c r="D10" s="387">
        <v>26400</v>
      </c>
      <c r="E10" s="388">
        <v>1967</v>
      </c>
      <c r="F10" s="388">
        <v>26400</v>
      </c>
      <c r="G10" s="388">
        <v>1196</v>
      </c>
      <c r="H10" s="388">
        <v>26400</v>
      </c>
      <c r="I10" s="388">
        <v>1584</v>
      </c>
      <c r="J10" s="389">
        <f t="shared" si="0"/>
        <v>4747</v>
      </c>
      <c r="K10" s="390">
        <f t="shared" si="1"/>
        <v>0</v>
      </c>
      <c r="L10" s="388">
        <f t="shared" si="2"/>
        <v>0</v>
      </c>
      <c r="M10" s="391">
        <f t="shared" si="3"/>
        <v>0</v>
      </c>
      <c r="N10" s="388">
        <f t="shared" si="4"/>
        <v>0</v>
      </c>
      <c r="O10" s="388"/>
      <c r="P10" s="388"/>
      <c r="Q10" s="392">
        <f t="shared" si="5"/>
        <v>0</v>
      </c>
      <c r="R10" s="390"/>
    </row>
    <row r="11" spans="1:18" s="377" customFormat="1" ht="18" customHeight="1">
      <c r="A11" s="1353"/>
      <c r="B11" s="393">
        <v>26392</v>
      </c>
      <c r="C11" s="386"/>
      <c r="D11" s="387">
        <v>26400</v>
      </c>
      <c r="E11" s="388">
        <v>1967</v>
      </c>
      <c r="F11" s="388">
        <v>26400</v>
      </c>
      <c r="G11" s="388">
        <v>1196</v>
      </c>
      <c r="H11" s="388">
        <v>26400</v>
      </c>
      <c r="I11" s="388">
        <v>1584</v>
      </c>
      <c r="J11" s="389">
        <f t="shared" si="0"/>
        <v>4747</v>
      </c>
      <c r="K11" s="390">
        <f t="shared" si="1"/>
        <v>0</v>
      </c>
      <c r="L11" s="388">
        <f t="shared" si="2"/>
        <v>0</v>
      </c>
      <c r="M11" s="391">
        <f t="shared" si="3"/>
        <v>0</v>
      </c>
      <c r="N11" s="388">
        <f t="shared" si="4"/>
        <v>0</v>
      </c>
      <c r="O11" s="388"/>
      <c r="P11" s="388"/>
      <c r="Q11" s="392">
        <f t="shared" si="5"/>
        <v>0</v>
      </c>
      <c r="R11" s="390"/>
    </row>
    <row r="12" spans="1:18" s="377" customFormat="1" ht="18" customHeight="1">
      <c r="A12" s="1353"/>
      <c r="B12" s="393">
        <v>28119</v>
      </c>
      <c r="C12" s="386"/>
      <c r="D12" s="387">
        <v>28800</v>
      </c>
      <c r="E12" s="388">
        <v>2146</v>
      </c>
      <c r="F12" s="388">
        <v>28800</v>
      </c>
      <c r="G12" s="388">
        <v>1305</v>
      </c>
      <c r="H12" s="388">
        <v>28800</v>
      </c>
      <c r="I12" s="388">
        <v>1728</v>
      </c>
      <c r="J12" s="389">
        <f t="shared" si="0"/>
        <v>5179</v>
      </c>
      <c r="K12" s="390">
        <f t="shared" si="1"/>
        <v>0</v>
      </c>
      <c r="L12" s="388">
        <f t="shared" si="2"/>
        <v>0</v>
      </c>
      <c r="M12" s="391">
        <f t="shared" si="3"/>
        <v>0</v>
      </c>
      <c r="N12" s="388">
        <f t="shared" si="4"/>
        <v>0</v>
      </c>
      <c r="O12" s="388"/>
      <c r="P12" s="388"/>
      <c r="Q12" s="392">
        <f t="shared" si="5"/>
        <v>0</v>
      </c>
      <c r="R12" s="390"/>
    </row>
    <row r="13" spans="1:18" s="377" customFormat="1" ht="18" customHeight="1">
      <c r="A13" s="1353"/>
      <c r="B13" s="393">
        <v>28665</v>
      </c>
      <c r="C13" s="386"/>
      <c r="D13" s="387">
        <v>28800</v>
      </c>
      <c r="E13" s="388">
        <v>2146</v>
      </c>
      <c r="F13" s="388">
        <v>28800</v>
      </c>
      <c r="G13" s="388">
        <v>1305</v>
      </c>
      <c r="H13" s="388">
        <v>28800</v>
      </c>
      <c r="I13" s="388">
        <v>1728</v>
      </c>
      <c r="J13" s="389">
        <f t="shared" si="0"/>
        <v>5179</v>
      </c>
      <c r="K13" s="390">
        <f t="shared" si="1"/>
        <v>0</v>
      </c>
      <c r="L13" s="388">
        <f t="shared" si="2"/>
        <v>0</v>
      </c>
      <c r="M13" s="391">
        <f t="shared" si="3"/>
        <v>0</v>
      </c>
      <c r="N13" s="388">
        <f t="shared" si="4"/>
        <v>0</v>
      </c>
      <c r="O13" s="388"/>
      <c r="P13" s="388"/>
      <c r="Q13" s="392">
        <f t="shared" si="5"/>
        <v>0</v>
      </c>
      <c r="R13" s="390"/>
    </row>
    <row r="14" spans="1:18" s="377" customFormat="1" ht="18" customHeight="1">
      <c r="A14" s="1353"/>
      <c r="B14" s="393">
        <v>29119</v>
      </c>
      <c r="C14" s="386"/>
      <c r="D14" s="387">
        <v>30300</v>
      </c>
      <c r="E14" s="388">
        <v>2257</v>
      </c>
      <c r="F14" s="388">
        <v>30300</v>
      </c>
      <c r="G14" s="388">
        <v>1373</v>
      </c>
      <c r="H14" s="388">
        <v>30300</v>
      </c>
      <c r="I14" s="388">
        <v>1818</v>
      </c>
      <c r="J14" s="389">
        <f t="shared" si="0"/>
        <v>5448</v>
      </c>
      <c r="K14" s="390">
        <f t="shared" si="1"/>
        <v>0</v>
      </c>
      <c r="L14" s="388">
        <f t="shared" si="2"/>
        <v>0</v>
      </c>
      <c r="M14" s="391">
        <f t="shared" si="3"/>
        <v>0</v>
      </c>
      <c r="N14" s="388">
        <f t="shared" si="4"/>
        <v>0</v>
      </c>
      <c r="O14" s="388"/>
      <c r="P14" s="388"/>
      <c r="Q14" s="392">
        <f t="shared" si="5"/>
        <v>0</v>
      </c>
      <c r="R14" s="390"/>
    </row>
    <row r="15" spans="1:18" s="377" customFormat="1" ht="18" customHeight="1">
      <c r="A15" s="1353"/>
      <c r="B15" s="393">
        <v>29201</v>
      </c>
      <c r="C15" s="386"/>
      <c r="D15" s="387">
        <v>30300</v>
      </c>
      <c r="E15" s="388">
        <v>2257</v>
      </c>
      <c r="F15" s="388">
        <v>30300</v>
      </c>
      <c r="G15" s="388">
        <v>1373</v>
      </c>
      <c r="H15" s="388">
        <v>30300</v>
      </c>
      <c r="I15" s="388">
        <v>1818</v>
      </c>
      <c r="J15" s="389">
        <f t="shared" si="0"/>
        <v>5448</v>
      </c>
      <c r="K15" s="390">
        <f t="shared" si="1"/>
        <v>0</v>
      </c>
      <c r="L15" s="388">
        <f t="shared" si="2"/>
        <v>0</v>
      </c>
      <c r="M15" s="391">
        <f t="shared" si="3"/>
        <v>0</v>
      </c>
      <c r="N15" s="388">
        <f t="shared" si="4"/>
        <v>0</v>
      </c>
      <c r="O15" s="388"/>
      <c r="P15" s="388"/>
      <c r="Q15" s="392">
        <f t="shared" si="5"/>
        <v>0</v>
      </c>
      <c r="R15" s="390"/>
    </row>
    <row r="16" spans="1:18" s="377" customFormat="1" ht="18" customHeight="1">
      <c r="A16" s="1353"/>
      <c r="B16" s="393">
        <v>29747</v>
      </c>
      <c r="C16" s="386"/>
      <c r="D16" s="387">
        <v>30300</v>
      </c>
      <c r="E16" s="388">
        <v>2257</v>
      </c>
      <c r="F16" s="388">
        <v>30300</v>
      </c>
      <c r="G16" s="388">
        <v>1373</v>
      </c>
      <c r="H16" s="388">
        <v>30300</v>
      </c>
      <c r="I16" s="388">
        <v>1818</v>
      </c>
      <c r="J16" s="389">
        <f t="shared" si="0"/>
        <v>5448</v>
      </c>
      <c r="K16" s="390">
        <f t="shared" si="1"/>
        <v>0</v>
      </c>
      <c r="L16" s="388">
        <f t="shared" si="2"/>
        <v>0</v>
      </c>
      <c r="M16" s="391">
        <f t="shared" si="3"/>
        <v>0</v>
      </c>
      <c r="N16" s="388">
        <f t="shared" si="4"/>
        <v>0</v>
      </c>
      <c r="O16" s="388"/>
      <c r="P16" s="388"/>
      <c r="Q16" s="392">
        <f t="shared" si="5"/>
        <v>0</v>
      </c>
      <c r="R16" s="390"/>
    </row>
    <row r="17" spans="1:18" s="377" customFormat="1" ht="18" customHeight="1">
      <c r="A17" s="1353"/>
      <c r="B17" s="393">
        <v>30282</v>
      </c>
      <c r="C17" s="386"/>
      <c r="D17" s="387">
        <v>30300</v>
      </c>
      <c r="E17" s="388">
        <v>2257</v>
      </c>
      <c r="F17" s="388">
        <v>30300</v>
      </c>
      <c r="G17" s="388">
        <v>1373</v>
      </c>
      <c r="H17" s="388">
        <v>30300</v>
      </c>
      <c r="I17" s="388">
        <v>1818</v>
      </c>
      <c r="J17" s="389">
        <f t="shared" si="0"/>
        <v>5448</v>
      </c>
      <c r="K17" s="390">
        <f t="shared" si="1"/>
        <v>0</v>
      </c>
      <c r="L17" s="388">
        <f t="shared" si="2"/>
        <v>0</v>
      </c>
      <c r="M17" s="391">
        <f t="shared" si="3"/>
        <v>0</v>
      </c>
      <c r="N17" s="388">
        <f t="shared" si="4"/>
        <v>0</v>
      </c>
      <c r="O17" s="388"/>
      <c r="P17" s="388"/>
      <c r="Q17" s="392">
        <f t="shared" si="5"/>
        <v>0</v>
      </c>
      <c r="R17" s="390"/>
    </row>
    <row r="18" spans="1:18" s="377" customFormat="1" ht="18" customHeight="1">
      <c r="A18" s="1353"/>
      <c r="B18" s="393">
        <v>30828</v>
      </c>
      <c r="C18" s="386"/>
      <c r="D18" s="387">
        <v>31800</v>
      </c>
      <c r="E18" s="388">
        <v>2370</v>
      </c>
      <c r="F18" s="388">
        <v>31800</v>
      </c>
      <c r="G18" s="388">
        <v>1441</v>
      </c>
      <c r="H18" s="388">
        <v>31800</v>
      </c>
      <c r="I18" s="388">
        <v>1908</v>
      </c>
      <c r="J18" s="389">
        <f t="shared" si="0"/>
        <v>5719</v>
      </c>
      <c r="K18" s="390">
        <f t="shared" si="1"/>
        <v>0</v>
      </c>
      <c r="L18" s="388">
        <f t="shared" si="2"/>
        <v>0</v>
      </c>
      <c r="M18" s="391">
        <f t="shared" si="3"/>
        <v>0</v>
      </c>
      <c r="N18" s="388">
        <f t="shared" si="4"/>
        <v>0</v>
      </c>
      <c r="O18" s="388"/>
      <c r="P18" s="388"/>
      <c r="Q18" s="392">
        <f t="shared" si="5"/>
        <v>0</v>
      </c>
      <c r="R18" s="390"/>
    </row>
    <row r="19" spans="1:18" s="377" customFormat="1" ht="18" customHeight="1">
      <c r="A19" s="1353"/>
      <c r="B19" s="393">
        <v>31364</v>
      </c>
      <c r="C19" s="386"/>
      <c r="D19" s="387">
        <v>31800</v>
      </c>
      <c r="E19" s="388">
        <v>2370</v>
      </c>
      <c r="F19" s="388">
        <v>31800</v>
      </c>
      <c r="G19" s="388">
        <v>1441</v>
      </c>
      <c r="H19" s="388">
        <v>31800</v>
      </c>
      <c r="I19" s="388">
        <v>1908</v>
      </c>
      <c r="J19" s="389">
        <f t="shared" si="0"/>
        <v>5719</v>
      </c>
      <c r="K19" s="390">
        <f t="shared" si="1"/>
        <v>0</v>
      </c>
      <c r="L19" s="388">
        <f t="shared" si="2"/>
        <v>0</v>
      </c>
      <c r="M19" s="391">
        <f t="shared" si="3"/>
        <v>0</v>
      </c>
      <c r="N19" s="388">
        <f t="shared" si="4"/>
        <v>0</v>
      </c>
      <c r="O19" s="388"/>
      <c r="P19" s="388"/>
      <c r="Q19" s="392">
        <f t="shared" si="5"/>
        <v>0</v>
      </c>
      <c r="R19" s="390"/>
    </row>
    <row r="20" spans="1:18" s="377" customFormat="1" ht="18" customHeight="1">
      <c r="A20" s="1353"/>
      <c r="B20" s="393">
        <v>32159</v>
      </c>
      <c r="C20" s="386"/>
      <c r="D20" s="387">
        <v>33300</v>
      </c>
      <c r="E20" s="388">
        <v>2480</v>
      </c>
      <c r="F20" s="388">
        <v>33300</v>
      </c>
      <c r="G20" s="388">
        <v>1509</v>
      </c>
      <c r="H20" s="388">
        <v>33300</v>
      </c>
      <c r="I20" s="388">
        <v>1998</v>
      </c>
      <c r="J20" s="389">
        <f t="shared" si="0"/>
        <v>5987</v>
      </c>
      <c r="K20" s="390">
        <f t="shared" si="1"/>
        <v>0</v>
      </c>
      <c r="L20" s="388">
        <f t="shared" si="2"/>
        <v>0</v>
      </c>
      <c r="M20" s="391">
        <f t="shared" si="3"/>
        <v>0</v>
      </c>
      <c r="N20" s="388">
        <f t="shared" si="4"/>
        <v>0</v>
      </c>
      <c r="O20" s="388"/>
      <c r="P20" s="388"/>
      <c r="Q20" s="392">
        <f t="shared" si="5"/>
        <v>0</v>
      </c>
      <c r="R20" s="390"/>
    </row>
    <row r="21" spans="1:18" s="377" customFormat="1" ht="18" customHeight="1">
      <c r="A21" s="1353"/>
      <c r="B21" s="393">
        <v>32445</v>
      </c>
      <c r="C21" s="386"/>
      <c r="D21" s="387">
        <v>33300</v>
      </c>
      <c r="E21" s="388">
        <v>2480</v>
      </c>
      <c r="F21" s="388">
        <v>33300</v>
      </c>
      <c r="G21" s="388">
        <v>1509</v>
      </c>
      <c r="H21" s="388">
        <v>33300</v>
      </c>
      <c r="I21" s="388">
        <v>1998</v>
      </c>
      <c r="J21" s="389">
        <f t="shared" si="0"/>
        <v>5987</v>
      </c>
      <c r="K21" s="390">
        <f t="shared" si="1"/>
        <v>0</v>
      </c>
      <c r="L21" s="388">
        <f t="shared" si="2"/>
        <v>0</v>
      </c>
      <c r="M21" s="391">
        <f t="shared" si="3"/>
        <v>0</v>
      </c>
      <c r="N21" s="388">
        <f t="shared" si="4"/>
        <v>0</v>
      </c>
      <c r="O21" s="388"/>
      <c r="P21" s="388"/>
      <c r="Q21" s="392">
        <f t="shared" si="5"/>
        <v>0</v>
      </c>
      <c r="R21" s="390"/>
    </row>
    <row r="22" spans="1:18" s="377" customFormat="1" ht="18" customHeight="1">
      <c r="A22" s="1353"/>
      <c r="B22" s="393">
        <v>32991</v>
      </c>
      <c r="C22" s="386"/>
      <c r="D22" s="387">
        <v>33300</v>
      </c>
      <c r="E22" s="388">
        <v>2480</v>
      </c>
      <c r="F22" s="388">
        <v>33300</v>
      </c>
      <c r="G22" s="388">
        <v>1509</v>
      </c>
      <c r="H22" s="388">
        <v>33300</v>
      </c>
      <c r="I22" s="388">
        <v>1998</v>
      </c>
      <c r="J22" s="389">
        <f t="shared" si="0"/>
        <v>5987</v>
      </c>
      <c r="K22" s="390">
        <f t="shared" si="1"/>
        <v>0</v>
      </c>
      <c r="L22" s="388">
        <f t="shared" si="2"/>
        <v>0</v>
      </c>
      <c r="M22" s="391">
        <f t="shared" si="3"/>
        <v>0</v>
      </c>
      <c r="N22" s="388">
        <f t="shared" si="4"/>
        <v>0</v>
      </c>
      <c r="O22" s="388"/>
      <c r="P22" s="388"/>
      <c r="Q22" s="392">
        <f t="shared" si="5"/>
        <v>0</v>
      </c>
      <c r="R22" s="390"/>
    </row>
    <row r="23" spans="1:18" s="377" customFormat="1" ht="18" customHeight="1">
      <c r="A23" s="1353"/>
      <c r="B23" s="393">
        <v>33527</v>
      </c>
      <c r="C23" s="386"/>
      <c r="D23" s="387">
        <v>34800</v>
      </c>
      <c r="E23" s="388">
        <v>2593</v>
      </c>
      <c r="F23" s="388">
        <v>34800</v>
      </c>
      <c r="G23" s="388">
        <v>1577</v>
      </c>
      <c r="H23" s="388">
        <v>34800</v>
      </c>
      <c r="I23" s="388">
        <v>2088</v>
      </c>
      <c r="J23" s="389">
        <f t="shared" si="0"/>
        <v>6258</v>
      </c>
      <c r="K23" s="390">
        <f t="shared" si="1"/>
        <v>0</v>
      </c>
      <c r="L23" s="388">
        <f t="shared" si="2"/>
        <v>0</v>
      </c>
      <c r="M23" s="391">
        <f t="shared" si="3"/>
        <v>0</v>
      </c>
      <c r="N23" s="388">
        <f t="shared" si="4"/>
        <v>0</v>
      </c>
      <c r="O23" s="388"/>
      <c r="P23" s="388"/>
      <c r="Q23" s="392">
        <f t="shared" si="5"/>
        <v>0</v>
      </c>
      <c r="R23" s="390"/>
    </row>
    <row r="24" spans="1:18" s="377" customFormat="1" ht="18" customHeight="1">
      <c r="A24" s="1353"/>
      <c r="B24" s="393">
        <v>34073</v>
      </c>
      <c r="C24" s="386"/>
      <c r="D24" s="387">
        <v>34800</v>
      </c>
      <c r="E24" s="388">
        <v>2593</v>
      </c>
      <c r="F24" s="388">
        <v>34800</v>
      </c>
      <c r="G24" s="388">
        <v>1577</v>
      </c>
      <c r="H24" s="388">
        <v>34800</v>
      </c>
      <c r="I24" s="388">
        <v>2088</v>
      </c>
      <c r="J24" s="389">
        <f t="shared" si="0"/>
        <v>6258</v>
      </c>
      <c r="K24" s="390">
        <f t="shared" si="1"/>
        <v>0</v>
      </c>
      <c r="L24" s="388">
        <f t="shared" si="2"/>
        <v>0</v>
      </c>
      <c r="M24" s="391">
        <f t="shared" si="3"/>
        <v>0</v>
      </c>
      <c r="N24" s="388">
        <f t="shared" si="4"/>
        <v>0</v>
      </c>
      <c r="O24" s="388"/>
      <c r="P24" s="388"/>
      <c r="Q24" s="392">
        <f t="shared" si="5"/>
        <v>0</v>
      </c>
      <c r="R24" s="390"/>
    </row>
    <row r="25" spans="1:18" s="377" customFormat="1" ht="18" customHeight="1">
      <c r="A25" s="1353"/>
      <c r="B25" s="393">
        <v>34201</v>
      </c>
      <c r="C25" s="386"/>
      <c r="D25" s="387">
        <v>34800</v>
      </c>
      <c r="E25" s="388">
        <v>2593</v>
      </c>
      <c r="F25" s="388">
        <v>34800</v>
      </c>
      <c r="G25" s="388">
        <v>1577</v>
      </c>
      <c r="H25" s="388">
        <v>34800</v>
      </c>
      <c r="I25" s="388">
        <v>2088</v>
      </c>
      <c r="J25" s="389">
        <f t="shared" si="0"/>
        <v>6258</v>
      </c>
      <c r="K25" s="390">
        <f t="shared" si="1"/>
        <v>0</v>
      </c>
      <c r="L25" s="388">
        <f t="shared" si="2"/>
        <v>0</v>
      </c>
      <c r="M25" s="391">
        <f t="shared" si="3"/>
        <v>0</v>
      </c>
      <c r="N25" s="388">
        <f t="shared" si="4"/>
        <v>0</v>
      </c>
      <c r="O25" s="388"/>
      <c r="P25" s="388"/>
      <c r="Q25" s="392">
        <f t="shared" si="5"/>
        <v>0</v>
      </c>
      <c r="R25" s="390"/>
    </row>
    <row r="26" spans="1:18" s="377" customFormat="1" ht="18" customHeight="1">
      <c r="A26" s="1353"/>
      <c r="B26" s="393">
        <v>34608</v>
      </c>
      <c r="C26" s="386"/>
      <c r="D26" s="387">
        <v>34800</v>
      </c>
      <c r="E26" s="388">
        <v>2593</v>
      </c>
      <c r="F26" s="388">
        <v>34800</v>
      </c>
      <c r="G26" s="388">
        <v>1577</v>
      </c>
      <c r="H26" s="388">
        <v>34800</v>
      </c>
      <c r="I26" s="388">
        <v>2088</v>
      </c>
      <c r="J26" s="389">
        <f t="shared" si="0"/>
        <v>6258</v>
      </c>
      <c r="K26" s="390">
        <f t="shared" si="1"/>
        <v>0</v>
      </c>
      <c r="L26" s="388">
        <f t="shared" si="2"/>
        <v>0</v>
      </c>
      <c r="M26" s="391">
        <f t="shared" si="3"/>
        <v>0</v>
      </c>
      <c r="N26" s="388">
        <f t="shared" si="4"/>
        <v>0</v>
      </c>
      <c r="O26" s="388"/>
      <c r="P26" s="388"/>
      <c r="Q26" s="392">
        <f t="shared" si="5"/>
        <v>0</v>
      </c>
      <c r="R26" s="390"/>
    </row>
    <row r="27" spans="1:18" s="377" customFormat="1" ht="18" customHeight="1">
      <c r="A27" s="1353"/>
      <c r="B27" s="393">
        <v>35154</v>
      </c>
      <c r="C27" s="386"/>
      <c r="D27" s="387">
        <v>36300</v>
      </c>
      <c r="E27" s="388">
        <v>2704</v>
      </c>
      <c r="F27" s="388">
        <v>36300</v>
      </c>
      <c r="G27" s="388">
        <v>1645</v>
      </c>
      <c r="H27" s="388">
        <v>36300</v>
      </c>
      <c r="I27" s="388">
        <v>2178</v>
      </c>
      <c r="J27" s="389">
        <f t="shared" si="0"/>
        <v>6527</v>
      </c>
      <c r="K27" s="390">
        <f t="shared" si="1"/>
        <v>0</v>
      </c>
      <c r="L27" s="388">
        <f t="shared" si="2"/>
        <v>0</v>
      </c>
      <c r="M27" s="391">
        <f t="shared" si="3"/>
        <v>0</v>
      </c>
      <c r="N27" s="388">
        <f t="shared" si="4"/>
        <v>0</v>
      </c>
      <c r="O27" s="388"/>
      <c r="P27" s="388"/>
      <c r="Q27" s="392">
        <f t="shared" si="5"/>
        <v>0</v>
      </c>
      <c r="R27" s="390"/>
    </row>
    <row r="28" spans="1:18" s="377" customFormat="1" ht="18" customHeight="1">
      <c r="A28" s="1353"/>
      <c r="B28" s="393">
        <v>35690</v>
      </c>
      <c r="C28" s="386"/>
      <c r="D28" s="387">
        <v>36300</v>
      </c>
      <c r="E28" s="388">
        <v>2704</v>
      </c>
      <c r="F28" s="388">
        <v>36300</v>
      </c>
      <c r="G28" s="388">
        <v>1645</v>
      </c>
      <c r="H28" s="388">
        <v>36300</v>
      </c>
      <c r="I28" s="388">
        <v>2178</v>
      </c>
      <c r="J28" s="389">
        <f t="shared" si="0"/>
        <v>6527</v>
      </c>
      <c r="K28" s="390">
        <f t="shared" si="1"/>
        <v>0</v>
      </c>
      <c r="L28" s="388">
        <f t="shared" si="2"/>
        <v>0</v>
      </c>
      <c r="M28" s="391">
        <f t="shared" si="3"/>
        <v>0</v>
      </c>
      <c r="N28" s="388">
        <f t="shared" si="4"/>
        <v>0</v>
      </c>
      <c r="O28" s="388"/>
      <c r="P28" s="388"/>
      <c r="Q28" s="392">
        <f t="shared" si="5"/>
        <v>0</v>
      </c>
      <c r="R28" s="390"/>
    </row>
    <row r="29" spans="1:18" s="377" customFormat="1" ht="18" customHeight="1">
      <c r="A29" s="1353"/>
      <c r="B29" s="393">
        <v>35828</v>
      </c>
      <c r="C29" s="386"/>
      <c r="D29" s="387">
        <v>36300</v>
      </c>
      <c r="E29" s="388">
        <v>2704</v>
      </c>
      <c r="F29" s="388">
        <v>36300</v>
      </c>
      <c r="G29" s="388">
        <v>1645</v>
      </c>
      <c r="H29" s="388">
        <v>36300</v>
      </c>
      <c r="I29" s="388">
        <v>2178</v>
      </c>
      <c r="J29" s="389">
        <f t="shared" si="0"/>
        <v>6527</v>
      </c>
      <c r="K29" s="390">
        <f t="shared" si="1"/>
        <v>0</v>
      </c>
      <c r="L29" s="388">
        <f t="shared" si="2"/>
        <v>0</v>
      </c>
      <c r="M29" s="391">
        <f t="shared" si="3"/>
        <v>0</v>
      </c>
      <c r="N29" s="388">
        <f t="shared" si="4"/>
        <v>0</v>
      </c>
      <c r="O29" s="388"/>
      <c r="P29" s="388"/>
      <c r="Q29" s="392">
        <f t="shared" si="5"/>
        <v>0</v>
      </c>
      <c r="R29" s="390"/>
    </row>
    <row r="30" spans="1:18" s="377" customFormat="1" ht="18" customHeight="1">
      <c r="A30" s="1353"/>
      <c r="B30" s="393">
        <v>36236</v>
      </c>
      <c r="C30" s="386"/>
      <c r="D30" s="387">
        <v>36300</v>
      </c>
      <c r="E30" s="388">
        <v>2704</v>
      </c>
      <c r="F30" s="388">
        <v>36300</v>
      </c>
      <c r="G30" s="388">
        <v>1645</v>
      </c>
      <c r="H30" s="388">
        <v>36300</v>
      </c>
      <c r="I30" s="388">
        <v>2178</v>
      </c>
      <c r="J30" s="389">
        <f t="shared" si="0"/>
        <v>6527</v>
      </c>
      <c r="K30" s="390">
        <f t="shared" si="1"/>
        <v>0</v>
      </c>
      <c r="L30" s="388">
        <f t="shared" si="2"/>
        <v>0</v>
      </c>
      <c r="M30" s="391">
        <f t="shared" si="3"/>
        <v>0</v>
      </c>
      <c r="N30" s="388">
        <f t="shared" si="4"/>
        <v>0</v>
      </c>
      <c r="O30" s="388"/>
      <c r="P30" s="388"/>
      <c r="Q30" s="392">
        <f t="shared" si="5"/>
        <v>0</v>
      </c>
      <c r="R30" s="390"/>
    </row>
    <row r="31" spans="1:18" s="377" customFormat="1" ht="18" customHeight="1">
      <c r="A31" s="1353"/>
      <c r="B31" s="393">
        <v>36771</v>
      </c>
      <c r="C31" s="386"/>
      <c r="D31" s="387">
        <v>38200</v>
      </c>
      <c r="E31" s="388">
        <v>2845</v>
      </c>
      <c r="F31" s="388">
        <v>38200</v>
      </c>
      <c r="G31" s="388">
        <v>1731</v>
      </c>
      <c r="H31" s="388">
        <v>38200</v>
      </c>
      <c r="I31" s="388">
        <v>2292</v>
      </c>
      <c r="J31" s="389">
        <f t="shared" si="0"/>
        <v>6868</v>
      </c>
      <c r="K31" s="390">
        <f t="shared" si="1"/>
        <v>0</v>
      </c>
      <c r="L31" s="388">
        <f t="shared" si="2"/>
        <v>0</v>
      </c>
      <c r="M31" s="391">
        <f t="shared" si="3"/>
        <v>0</v>
      </c>
      <c r="N31" s="388">
        <f t="shared" si="4"/>
        <v>0</v>
      </c>
      <c r="O31" s="388"/>
      <c r="P31" s="388"/>
      <c r="Q31" s="392">
        <f t="shared" si="5"/>
        <v>0</v>
      </c>
      <c r="R31" s="390"/>
    </row>
    <row r="32" spans="1:18" s="377" customFormat="1" ht="18" customHeight="1">
      <c r="A32" s="1353"/>
      <c r="B32" s="393">
        <v>37317</v>
      </c>
      <c r="C32" s="386"/>
      <c r="D32" s="387">
        <v>38200</v>
      </c>
      <c r="E32" s="388">
        <v>2845</v>
      </c>
      <c r="F32" s="388">
        <v>38200</v>
      </c>
      <c r="G32" s="388">
        <v>1731</v>
      </c>
      <c r="H32" s="388">
        <v>38200</v>
      </c>
      <c r="I32" s="388">
        <v>2292</v>
      </c>
      <c r="J32" s="389">
        <f t="shared" si="0"/>
        <v>6868</v>
      </c>
      <c r="K32" s="390">
        <f t="shared" si="1"/>
        <v>0</v>
      </c>
      <c r="L32" s="388">
        <f t="shared" si="2"/>
        <v>0</v>
      </c>
      <c r="M32" s="391">
        <f t="shared" si="3"/>
        <v>0</v>
      </c>
      <c r="N32" s="388">
        <f t="shared" si="4"/>
        <v>0</v>
      </c>
      <c r="O32" s="388"/>
      <c r="P32" s="388"/>
      <c r="Q32" s="392">
        <f t="shared" si="5"/>
        <v>0</v>
      </c>
      <c r="R32" s="390"/>
    </row>
    <row r="33" spans="1:18" s="377" customFormat="1" ht="18" customHeight="1">
      <c r="A33" s="1353"/>
      <c r="B33" s="393">
        <v>38527</v>
      </c>
      <c r="C33" s="386"/>
      <c r="D33" s="387">
        <v>40100</v>
      </c>
      <c r="E33" s="388">
        <v>2988</v>
      </c>
      <c r="F33" s="388">
        <v>40100</v>
      </c>
      <c r="G33" s="388">
        <v>1817</v>
      </c>
      <c r="H33" s="388">
        <v>40100</v>
      </c>
      <c r="I33" s="388">
        <v>2406</v>
      </c>
      <c r="J33" s="389">
        <f t="shared" si="0"/>
        <v>7211</v>
      </c>
      <c r="K33" s="390">
        <f t="shared" si="1"/>
        <v>0</v>
      </c>
      <c r="L33" s="388">
        <f t="shared" si="2"/>
        <v>0</v>
      </c>
      <c r="M33" s="391">
        <f t="shared" si="3"/>
        <v>0</v>
      </c>
      <c r="N33" s="388">
        <f t="shared" si="4"/>
        <v>0</v>
      </c>
      <c r="O33" s="388"/>
      <c r="P33" s="388"/>
      <c r="Q33" s="392">
        <f t="shared" si="5"/>
        <v>0</v>
      </c>
      <c r="R33" s="390"/>
    </row>
    <row r="34" spans="1:18" s="377" customFormat="1" ht="18" customHeight="1">
      <c r="A34" s="1353"/>
      <c r="B34" s="393">
        <v>39073</v>
      </c>
      <c r="C34" s="394"/>
      <c r="D34" s="387">
        <v>40100</v>
      </c>
      <c r="E34" s="388">
        <v>2988</v>
      </c>
      <c r="F34" s="388">
        <v>40100</v>
      </c>
      <c r="G34" s="388">
        <v>1817</v>
      </c>
      <c r="H34" s="388">
        <v>40100</v>
      </c>
      <c r="I34" s="388">
        <v>2406</v>
      </c>
      <c r="J34" s="389">
        <f t="shared" si="0"/>
        <v>7211</v>
      </c>
      <c r="K34" s="390">
        <f t="shared" si="1"/>
        <v>0</v>
      </c>
      <c r="L34" s="388">
        <f t="shared" si="2"/>
        <v>0</v>
      </c>
      <c r="M34" s="391">
        <f t="shared" si="3"/>
        <v>0</v>
      </c>
      <c r="N34" s="388">
        <f t="shared" si="4"/>
        <v>0</v>
      </c>
      <c r="O34" s="388"/>
      <c r="P34" s="388"/>
      <c r="Q34" s="392">
        <f t="shared" si="5"/>
        <v>0</v>
      </c>
      <c r="R34" s="390"/>
    </row>
    <row r="35" spans="1:18" s="377" customFormat="1" ht="18" customHeight="1">
      <c r="A35" s="1353"/>
      <c r="B35" s="393">
        <v>39155</v>
      </c>
      <c r="C35" s="395"/>
      <c r="D35" s="387">
        <v>40100</v>
      </c>
      <c r="E35" s="388">
        <v>2988</v>
      </c>
      <c r="F35" s="388">
        <v>40100</v>
      </c>
      <c r="G35" s="388">
        <v>1817</v>
      </c>
      <c r="H35" s="388">
        <v>40100</v>
      </c>
      <c r="I35" s="388">
        <v>2406</v>
      </c>
      <c r="J35" s="389">
        <f t="shared" si="0"/>
        <v>7211</v>
      </c>
      <c r="K35" s="390">
        <f t="shared" si="1"/>
        <v>0</v>
      </c>
      <c r="L35" s="388">
        <f t="shared" si="2"/>
        <v>0</v>
      </c>
      <c r="M35" s="391">
        <f t="shared" si="3"/>
        <v>0</v>
      </c>
      <c r="N35" s="388">
        <f t="shared" si="4"/>
        <v>0</v>
      </c>
      <c r="O35" s="388"/>
      <c r="P35" s="388"/>
      <c r="Q35" s="392">
        <f t="shared" si="5"/>
        <v>0</v>
      </c>
      <c r="R35" s="390"/>
    </row>
    <row r="36" spans="1:18" s="377" customFormat="1" ht="18" customHeight="1">
      <c r="A36" s="1353"/>
      <c r="B36" s="393">
        <v>39800</v>
      </c>
      <c r="C36" s="395"/>
      <c r="D36" s="387">
        <v>40100</v>
      </c>
      <c r="E36" s="388">
        <v>2988</v>
      </c>
      <c r="F36" s="388">
        <v>40100</v>
      </c>
      <c r="G36" s="388">
        <v>1817</v>
      </c>
      <c r="H36" s="388">
        <v>40100</v>
      </c>
      <c r="I36" s="388">
        <v>2406</v>
      </c>
      <c r="J36" s="389">
        <f t="shared" si="0"/>
        <v>7211</v>
      </c>
      <c r="K36" s="390">
        <f t="shared" si="1"/>
        <v>0</v>
      </c>
      <c r="L36" s="388">
        <f t="shared" si="2"/>
        <v>0</v>
      </c>
      <c r="M36" s="391">
        <f t="shared" si="3"/>
        <v>0</v>
      </c>
      <c r="N36" s="388">
        <f t="shared" si="4"/>
        <v>0</v>
      </c>
      <c r="O36" s="388"/>
      <c r="P36" s="388"/>
      <c r="Q36" s="392">
        <f t="shared" si="5"/>
        <v>0</v>
      </c>
      <c r="R36" s="390"/>
    </row>
    <row r="37" spans="1:18" s="377" customFormat="1" ht="18" customHeight="1">
      <c r="A37" s="1353"/>
      <c r="B37" s="393">
        <v>40451</v>
      </c>
      <c r="C37" s="395"/>
      <c r="D37" s="387">
        <v>42000</v>
      </c>
      <c r="E37" s="388">
        <v>3129</v>
      </c>
      <c r="F37" s="388">
        <v>42000</v>
      </c>
      <c r="G37" s="388">
        <v>1903</v>
      </c>
      <c r="H37" s="388">
        <v>42000</v>
      </c>
      <c r="I37" s="388">
        <v>2520</v>
      </c>
      <c r="J37" s="389">
        <f t="shared" si="0"/>
        <v>7552</v>
      </c>
      <c r="K37" s="390">
        <f t="shared" si="1"/>
        <v>0</v>
      </c>
      <c r="L37" s="388">
        <f t="shared" si="2"/>
        <v>0</v>
      </c>
      <c r="M37" s="391">
        <f t="shared" si="3"/>
        <v>0</v>
      </c>
      <c r="N37" s="388">
        <f t="shared" si="4"/>
        <v>0</v>
      </c>
      <c r="O37" s="388"/>
      <c r="P37" s="388"/>
      <c r="Q37" s="392">
        <f t="shared" si="5"/>
        <v>0</v>
      </c>
      <c r="R37" s="390"/>
    </row>
    <row r="38" spans="1:18" s="377" customFormat="1" ht="18" customHeight="1">
      <c r="A38" s="1353"/>
      <c r="B38" s="393">
        <v>45155</v>
      </c>
      <c r="C38" s="395"/>
      <c r="D38" s="387">
        <v>45800</v>
      </c>
      <c r="E38" s="388">
        <v>3413</v>
      </c>
      <c r="F38" s="388">
        <v>45800</v>
      </c>
      <c r="G38" s="388">
        <v>2075</v>
      </c>
      <c r="H38" s="388">
        <v>45800</v>
      </c>
      <c r="I38" s="388">
        <v>2748</v>
      </c>
      <c r="J38" s="389">
        <f t="shared" si="0"/>
        <v>8236</v>
      </c>
      <c r="K38" s="390">
        <f t="shared" si="1"/>
        <v>0</v>
      </c>
      <c r="L38" s="388">
        <f t="shared" si="2"/>
        <v>0</v>
      </c>
      <c r="M38" s="391">
        <f t="shared" si="3"/>
        <v>0</v>
      </c>
      <c r="N38" s="388">
        <f t="shared" si="4"/>
        <v>0</v>
      </c>
      <c r="O38" s="388"/>
      <c r="P38" s="388"/>
      <c r="Q38" s="392">
        <f t="shared" si="5"/>
        <v>0</v>
      </c>
      <c r="R38" s="390"/>
    </row>
    <row r="39" spans="1:18" s="377" customFormat="1" ht="18" customHeight="1">
      <c r="A39" s="1353"/>
      <c r="B39" s="393">
        <v>45644</v>
      </c>
      <c r="C39" s="395"/>
      <c r="D39" s="387">
        <v>45800</v>
      </c>
      <c r="E39" s="388">
        <v>3413</v>
      </c>
      <c r="F39" s="388">
        <v>45800</v>
      </c>
      <c r="G39" s="388">
        <v>2075</v>
      </c>
      <c r="H39" s="388">
        <v>45800</v>
      </c>
      <c r="I39" s="388">
        <v>2748</v>
      </c>
      <c r="J39" s="389">
        <f t="shared" si="0"/>
        <v>8236</v>
      </c>
      <c r="K39" s="390">
        <f t="shared" si="1"/>
        <v>0</v>
      </c>
      <c r="L39" s="388">
        <f t="shared" si="2"/>
        <v>0</v>
      </c>
      <c r="M39" s="391">
        <f t="shared" si="3"/>
        <v>0</v>
      </c>
      <c r="N39" s="388">
        <f t="shared" si="4"/>
        <v>0</v>
      </c>
      <c r="O39" s="388"/>
      <c r="P39" s="388"/>
      <c r="Q39" s="392">
        <f t="shared" si="5"/>
        <v>0</v>
      </c>
      <c r="R39" s="390"/>
    </row>
    <row r="40" spans="1:18" s="377" customFormat="1" ht="18" customHeight="1">
      <c r="A40" s="1353"/>
      <c r="B40" s="393">
        <v>45800</v>
      </c>
      <c r="C40" s="395"/>
      <c r="D40" s="387">
        <v>45800</v>
      </c>
      <c r="E40" s="388">
        <v>3413</v>
      </c>
      <c r="F40" s="388">
        <v>45800</v>
      </c>
      <c r="G40" s="388">
        <v>2075</v>
      </c>
      <c r="H40" s="388">
        <v>45800</v>
      </c>
      <c r="I40" s="388">
        <v>2748</v>
      </c>
      <c r="J40" s="389">
        <f t="shared" si="0"/>
        <v>8236</v>
      </c>
      <c r="K40" s="390">
        <f t="shared" si="1"/>
        <v>0</v>
      </c>
      <c r="L40" s="388">
        <f t="shared" si="2"/>
        <v>0</v>
      </c>
      <c r="M40" s="391">
        <f t="shared" si="3"/>
        <v>0</v>
      </c>
      <c r="N40" s="388">
        <f t="shared" si="4"/>
        <v>0</v>
      </c>
      <c r="O40" s="388"/>
      <c r="P40" s="388"/>
      <c r="Q40" s="392">
        <f t="shared" si="5"/>
        <v>0</v>
      </c>
      <c r="R40" s="390"/>
    </row>
    <row r="41" spans="1:18" s="377" customFormat="1" ht="18" customHeight="1">
      <c r="A41" s="1353"/>
      <c r="B41" s="393">
        <v>56580</v>
      </c>
      <c r="C41" s="395"/>
      <c r="D41" s="387">
        <v>45800</v>
      </c>
      <c r="E41" s="388">
        <v>3413</v>
      </c>
      <c r="F41" s="388">
        <v>57800</v>
      </c>
      <c r="G41" s="388">
        <v>2619</v>
      </c>
      <c r="H41" s="388">
        <v>57800</v>
      </c>
      <c r="I41" s="388">
        <v>3468</v>
      </c>
      <c r="J41" s="389">
        <f t="shared" si="0"/>
        <v>9500</v>
      </c>
      <c r="K41" s="390">
        <f t="shared" si="1"/>
        <v>0</v>
      </c>
      <c r="L41" s="388">
        <f t="shared" si="2"/>
        <v>0</v>
      </c>
      <c r="M41" s="391">
        <f t="shared" si="3"/>
        <v>0</v>
      </c>
      <c r="N41" s="388">
        <f t="shared" si="4"/>
        <v>0</v>
      </c>
      <c r="O41" s="388"/>
      <c r="P41" s="388"/>
      <c r="Q41" s="392">
        <f t="shared" si="5"/>
        <v>0</v>
      </c>
      <c r="R41" s="390"/>
    </row>
    <row r="42" spans="1:18" s="377" customFormat="1" ht="18" customHeight="1">
      <c r="A42" s="1353"/>
      <c r="B42" s="393">
        <v>69985</v>
      </c>
      <c r="C42" s="395"/>
      <c r="D42" s="387">
        <v>45800</v>
      </c>
      <c r="E42" s="388">
        <v>3413</v>
      </c>
      <c r="F42" s="388">
        <v>72800</v>
      </c>
      <c r="G42" s="388">
        <v>3298</v>
      </c>
      <c r="H42" s="388">
        <v>72800</v>
      </c>
      <c r="I42" s="388">
        <v>4368</v>
      </c>
      <c r="J42" s="389">
        <f t="shared" si="0"/>
        <v>11079</v>
      </c>
      <c r="K42" s="390">
        <f t="shared" si="1"/>
        <v>0</v>
      </c>
      <c r="L42" s="388">
        <f t="shared" si="2"/>
        <v>0</v>
      </c>
      <c r="M42" s="391">
        <f t="shared" si="3"/>
        <v>0</v>
      </c>
      <c r="N42" s="388">
        <f t="shared" si="4"/>
        <v>0</v>
      </c>
      <c r="O42" s="388"/>
      <c r="P42" s="388"/>
      <c r="Q42" s="392">
        <f t="shared" si="5"/>
        <v>0</v>
      </c>
      <c r="R42" s="390"/>
    </row>
    <row r="43" spans="1:18" s="377" customFormat="1" ht="18" customHeight="1">
      <c r="A43" s="1353"/>
      <c r="B43" s="393">
        <v>70982</v>
      </c>
      <c r="C43" s="395"/>
      <c r="D43" s="387">
        <v>45800</v>
      </c>
      <c r="E43" s="388">
        <v>3413</v>
      </c>
      <c r="F43" s="388">
        <v>72800</v>
      </c>
      <c r="G43" s="388">
        <v>3298</v>
      </c>
      <c r="H43" s="388">
        <v>72800</v>
      </c>
      <c r="I43" s="388">
        <v>4368</v>
      </c>
      <c r="J43" s="389">
        <f t="shared" si="0"/>
        <v>11079</v>
      </c>
      <c r="K43" s="390">
        <f t="shared" si="1"/>
        <v>0</v>
      </c>
      <c r="L43" s="388">
        <f t="shared" si="2"/>
        <v>0</v>
      </c>
      <c r="M43" s="391">
        <f t="shared" si="3"/>
        <v>0</v>
      </c>
      <c r="N43" s="388">
        <f t="shared" si="4"/>
        <v>0</v>
      </c>
      <c r="O43" s="388"/>
      <c r="P43" s="388"/>
      <c r="Q43" s="392">
        <f t="shared" si="5"/>
        <v>0</v>
      </c>
      <c r="R43" s="390"/>
    </row>
    <row r="44" spans="1:18" s="377" customFormat="1" ht="18" customHeight="1">
      <c r="A44" s="1353"/>
      <c r="B44" s="393">
        <v>92330</v>
      </c>
      <c r="C44" s="386"/>
      <c r="D44" s="387">
        <v>45800</v>
      </c>
      <c r="E44" s="388">
        <v>3413</v>
      </c>
      <c r="F44" s="388">
        <v>96600</v>
      </c>
      <c r="G44" s="388">
        <v>4377</v>
      </c>
      <c r="H44" s="388">
        <v>96600</v>
      </c>
      <c r="I44" s="388">
        <v>5796</v>
      </c>
      <c r="J44" s="389">
        <f t="shared" si="0"/>
        <v>13586</v>
      </c>
      <c r="K44" s="396">
        <f t="shared" si="1"/>
        <v>0</v>
      </c>
      <c r="L44" s="397">
        <f t="shared" si="2"/>
        <v>0</v>
      </c>
      <c r="M44" s="398">
        <f t="shared" si="3"/>
        <v>0</v>
      </c>
      <c r="N44" s="397">
        <f t="shared" si="4"/>
        <v>0</v>
      </c>
      <c r="O44" s="397"/>
      <c r="P44" s="397"/>
      <c r="Q44" s="399">
        <f t="shared" si="5"/>
        <v>0</v>
      </c>
      <c r="R44" s="390"/>
    </row>
    <row r="45" spans="1:18" s="377" customFormat="1" ht="16.5">
      <c r="A45" s="1353"/>
      <c r="B45" s="400" t="s">
        <v>268</v>
      </c>
      <c r="C45" s="401">
        <f>SUM(C7:C44)</f>
        <v>0</v>
      </c>
      <c r="D45" s="402"/>
      <c r="E45" s="403"/>
      <c r="F45" s="403"/>
      <c r="G45" s="403"/>
      <c r="H45" s="403"/>
      <c r="I45" s="403"/>
      <c r="J45" s="404"/>
      <c r="K45" s="405">
        <f t="shared" ref="K45:Q45" si="6">SUM(K7:K44)</f>
        <v>0</v>
      </c>
      <c r="L45" s="403">
        <f t="shared" si="6"/>
        <v>0</v>
      </c>
      <c r="M45" s="403">
        <f t="shared" si="6"/>
        <v>0</v>
      </c>
      <c r="N45" s="403">
        <f t="shared" si="6"/>
        <v>0</v>
      </c>
      <c r="O45" s="403">
        <f t="shared" si="6"/>
        <v>0</v>
      </c>
      <c r="P45" s="403">
        <f t="shared" si="6"/>
        <v>0</v>
      </c>
      <c r="Q45" s="403">
        <f t="shared" si="6"/>
        <v>0</v>
      </c>
      <c r="R45" s="390"/>
    </row>
    <row r="46" spans="1:18" s="377" customFormat="1" ht="21" customHeight="1">
      <c r="A46" s="406"/>
      <c r="B46" s="1348" t="s">
        <v>383</v>
      </c>
      <c r="C46" s="1348"/>
      <c r="D46" s="1348"/>
      <c r="E46" s="1348"/>
      <c r="F46" s="1348"/>
      <c r="G46" s="1348"/>
      <c r="H46" s="1348"/>
      <c r="I46" s="1348"/>
      <c r="J46" s="1348"/>
      <c r="K46" s="1348"/>
      <c r="L46" s="1348"/>
      <c r="M46" s="1348"/>
      <c r="N46" s="1348"/>
      <c r="O46" s="1348"/>
      <c r="P46" s="1348"/>
      <c r="Q46" s="407"/>
      <c r="R46" s="390"/>
    </row>
    <row r="47" spans="1:18" s="377" customFormat="1" ht="21" customHeight="1">
      <c r="A47" s="406"/>
      <c r="B47" s="1348" t="s">
        <v>384</v>
      </c>
      <c r="C47" s="1348"/>
      <c r="D47" s="1348"/>
      <c r="E47" s="1348"/>
      <c r="F47" s="1348"/>
      <c r="G47" s="1348"/>
      <c r="H47" s="1348"/>
      <c r="I47" s="1348"/>
      <c r="J47" s="1348"/>
      <c r="K47" s="1348"/>
      <c r="L47" s="1348"/>
      <c r="M47" s="1348"/>
      <c r="N47" s="1348"/>
      <c r="O47" s="1348"/>
      <c r="P47" s="1348"/>
      <c r="Q47" s="407"/>
      <c r="R47" s="390"/>
    </row>
    <row r="48" spans="1:18" s="377" customFormat="1" ht="21" customHeight="1">
      <c r="A48" s="406"/>
      <c r="B48" s="1348" t="s">
        <v>385</v>
      </c>
      <c r="C48" s="1348"/>
      <c r="D48" s="1348"/>
      <c r="E48" s="1348"/>
      <c r="F48" s="1348"/>
      <c r="G48" s="1348"/>
      <c r="H48" s="1348"/>
      <c r="I48" s="1348"/>
      <c r="J48" s="1348"/>
      <c r="K48" s="1348"/>
      <c r="L48" s="1348"/>
      <c r="M48" s="1348"/>
      <c r="N48" s="1348"/>
      <c r="O48" s="1348"/>
      <c r="P48" s="1348"/>
      <c r="Q48" s="408"/>
      <c r="R48" s="390"/>
    </row>
    <row r="49" spans="1:18" s="377" customFormat="1" ht="21" customHeight="1">
      <c r="A49" s="406"/>
      <c r="B49" s="1348" t="s">
        <v>386</v>
      </c>
      <c r="C49" s="1348"/>
      <c r="D49" s="1348"/>
      <c r="E49" s="1348"/>
      <c r="F49" s="1348"/>
      <c r="G49" s="1348"/>
      <c r="H49" s="1348"/>
      <c r="I49" s="1348"/>
      <c r="J49" s="1348"/>
      <c r="K49" s="1348"/>
      <c r="L49" s="1348"/>
      <c r="M49" s="1348"/>
      <c r="N49" s="1348"/>
      <c r="O49" s="1348"/>
      <c r="P49" s="1348"/>
      <c r="Q49" s="409"/>
      <c r="R49" s="390"/>
    </row>
    <row r="50" spans="1:18" s="377" customFormat="1" ht="30" customHeight="1">
      <c r="A50" s="1349" t="s">
        <v>387</v>
      </c>
      <c r="B50" s="1349"/>
      <c r="C50" s="1349"/>
      <c r="D50" s="1349"/>
      <c r="E50" s="1349"/>
      <c r="F50" s="1349"/>
      <c r="G50" s="1349"/>
      <c r="H50" s="1349"/>
      <c r="I50" s="1349"/>
      <c r="J50" s="1349"/>
      <c r="K50" s="1349"/>
      <c r="L50" s="1349"/>
      <c r="M50" s="1349"/>
      <c r="N50" s="410"/>
      <c r="O50" s="410"/>
      <c r="P50" s="410"/>
      <c r="Q50" s="411">
        <f>ROUND(Q45*0.05,0)</f>
        <v>0</v>
      </c>
      <c r="R50" s="390"/>
    </row>
    <row r="51" spans="1:18" s="377" customFormat="1" ht="24.95" customHeight="1">
      <c r="A51" s="412" t="s">
        <v>388</v>
      </c>
      <c r="B51" s="413"/>
      <c r="C51" s="414"/>
      <c r="D51" s="415"/>
      <c r="E51" s="416"/>
      <c r="F51" s="416"/>
      <c r="G51" s="416"/>
      <c r="H51" s="416"/>
      <c r="I51" s="416"/>
      <c r="J51" s="414">
        <f>E51+G51+I51</f>
        <v>0</v>
      </c>
      <c r="K51" s="417">
        <f>B51*C51*J51</f>
        <v>0</v>
      </c>
      <c r="L51" s="416">
        <f>K51*12</f>
        <v>0</v>
      </c>
      <c r="M51" s="418">
        <f>B51*C51*1.5</f>
        <v>0</v>
      </c>
      <c r="N51" s="416"/>
      <c r="O51" s="416"/>
      <c r="P51" s="416"/>
      <c r="Q51" s="419">
        <f>L51+M51</f>
        <v>0</v>
      </c>
      <c r="R51" s="390"/>
    </row>
    <row r="52" spans="1:18" s="377" customFormat="1" ht="24.95" customHeight="1">
      <c r="A52" s="420" t="s">
        <v>389</v>
      </c>
      <c r="B52" s="421"/>
      <c r="C52" s="422"/>
      <c r="D52" s="423"/>
      <c r="E52" s="424"/>
      <c r="F52" s="424"/>
      <c r="G52" s="424"/>
      <c r="H52" s="424"/>
      <c r="I52" s="424"/>
      <c r="J52" s="422">
        <f>E52+G52+I52</f>
        <v>0</v>
      </c>
      <c r="K52" s="425">
        <f>B52*C52*J52</f>
        <v>0</v>
      </c>
      <c r="L52" s="424">
        <f>K52*12</f>
        <v>0</v>
      </c>
      <c r="M52" s="426">
        <f>B52*C52*1.5</f>
        <v>0</v>
      </c>
      <c r="N52" s="424"/>
      <c r="O52" s="424"/>
      <c r="P52" s="424"/>
      <c r="Q52" s="427">
        <f>L52+M52</f>
        <v>0</v>
      </c>
      <c r="R52" s="390"/>
    </row>
    <row r="53" spans="1:18" s="377" customFormat="1" ht="32.450000000000003" customHeight="1" thickBot="1">
      <c r="A53" s="428"/>
      <c r="B53" s="429" t="s">
        <v>390</v>
      </c>
      <c r="C53" s="430">
        <f>C45+C51-C52</f>
        <v>0</v>
      </c>
      <c r="D53" s="431"/>
      <c r="E53" s="432"/>
      <c r="F53" s="432"/>
      <c r="G53" s="432"/>
      <c r="H53" s="432"/>
      <c r="I53" s="432"/>
      <c r="J53" s="430">
        <f>J45+J51-J52</f>
        <v>0</v>
      </c>
      <c r="K53" s="431">
        <f>K45+K51-K52</f>
        <v>0</v>
      </c>
      <c r="L53" s="432">
        <f>L45+L51-L52</f>
        <v>0</v>
      </c>
      <c r="M53" s="432">
        <f>M45+M51-M52</f>
        <v>0</v>
      </c>
      <c r="N53" s="432">
        <f>N45+N51-N52</f>
        <v>0</v>
      </c>
      <c r="O53" s="432"/>
      <c r="P53" s="432">
        <f>P45+P51-P52</f>
        <v>0</v>
      </c>
      <c r="Q53" s="433">
        <f>Q45+Q46+Q47+Q48+Q49+Q50+Q51-Q52</f>
        <v>0</v>
      </c>
      <c r="R53" s="390"/>
    </row>
    <row r="54" spans="1:18" s="377" customFormat="1" ht="65.45" customHeight="1">
      <c r="A54" s="1350" t="s">
        <v>391</v>
      </c>
      <c r="B54" s="1350"/>
      <c r="C54" s="1350"/>
      <c r="D54" s="1350"/>
      <c r="E54" s="1350"/>
      <c r="F54" s="1350"/>
      <c r="G54" s="1350"/>
      <c r="H54" s="1350"/>
      <c r="I54" s="1350"/>
      <c r="J54" s="1350"/>
      <c r="K54" s="1350"/>
      <c r="L54" s="1350"/>
      <c r="M54" s="1350"/>
      <c r="N54" s="1350"/>
      <c r="O54" s="1350"/>
      <c r="P54" s="1350"/>
      <c r="Q54" s="1350"/>
    </row>
    <row r="55" spans="1:18" ht="16.5">
      <c r="A55" s="434"/>
    </row>
    <row r="56" spans="1:18" ht="16.5">
      <c r="B56" s="434" t="s">
        <v>392</v>
      </c>
      <c r="K56" s="434" t="s">
        <v>254</v>
      </c>
    </row>
  </sheetData>
  <mergeCells count="25">
    <mergeCell ref="E2:M2"/>
    <mergeCell ref="E3:M3"/>
    <mergeCell ref="E4:M4"/>
    <mergeCell ref="Q4:R4"/>
    <mergeCell ref="A5:A6"/>
    <mergeCell ref="B5:C5"/>
    <mergeCell ref="D5:E5"/>
    <mergeCell ref="F5:G5"/>
    <mergeCell ref="H5:I5"/>
    <mergeCell ref="J5:J6"/>
    <mergeCell ref="B49:P49"/>
    <mergeCell ref="A50:M50"/>
    <mergeCell ref="A54:Q54"/>
    <mergeCell ref="Q5:Q6"/>
    <mergeCell ref="R5:R6"/>
    <mergeCell ref="A7:A45"/>
    <mergeCell ref="B46:P46"/>
    <mergeCell ref="B47:P47"/>
    <mergeCell ref="B48:P48"/>
    <mergeCell ref="K5:K6"/>
    <mergeCell ref="L5:L6"/>
    <mergeCell ref="M5:M6"/>
    <mergeCell ref="N5:N6"/>
    <mergeCell ref="O5:O6"/>
    <mergeCell ref="P5:P6"/>
  </mergeCells>
  <phoneticPr fontId="14" type="noConversion"/>
  <printOptions horizontalCentered="1"/>
  <pageMargins left="0.35433070866141703" right="0.35433070866141703" top="0.39370078740157505" bottom="0.39370078740157505" header="0.39370078740157505" footer="0.39370078740157505"/>
  <pageSetup paperSize="0" scale="64" fitToWidth="0" fitToHeight="0" orientation="landscape" horizontalDpi="0" verticalDpi="0" copies="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94"/>
  <sheetViews>
    <sheetView workbookViewId="0">
      <selection activeCell="M52" sqref="M52"/>
    </sheetView>
  </sheetViews>
  <sheetFormatPr defaultColWidth="8.875" defaultRowHeight="16.5"/>
  <cols>
    <col min="1" max="1" width="17.625" style="439" customWidth="1"/>
    <col min="2" max="2" width="5.625" style="439" customWidth="1"/>
    <col min="3" max="3" width="6" style="439" customWidth="1"/>
    <col min="4" max="4" width="7" style="439" customWidth="1"/>
    <col min="5" max="5" width="8.625" style="439" customWidth="1"/>
    <col min="6" max="7" width="8.125" style="439" customWidth="1"/>
    <col min="8" max="8" width="6.375" style="439" customWidth="1"/>
    <col min="9" max="9" width="8.25" style="439" customWidth="1"/>
    <col min="10" max="10" width="6.5" style="439" customWidth="1"/>
    <col min="11" max="11" width="8.375" style="439" customWidth="1"/>
    <col min="12" max="12" width="8.625" style="439" customWidth="1"/>
    <col min="13" max="13" width="9.75" style="439" customWidth="1"/>
    <col min="14" max="14" width="16.75" style="439" customWidth="1"/>
    <col min="15" max="15" width="15.125" style="439" customWidth="1"/>
    <col min="16" max="16" width="13" style="439" customWidth="1"/>
    <col min="17" max="17" width="14.5" style="439" customWidth="1"/>
    <col min="18" max="18" width="13.125" style="439" customWidth="1"/>
    <col min="19" max="19" width="15.25" style="439" customWidth="1"/>
    <col min="20" max="21" width="12.625" style="439" customWidth="1"/>
    <col min="22" max="22" width="12.875" style="439" customWidth="1"/>
    <col min="23" max="24" width="12.625" style="439" customWidth="1"/>
    <col min="25" max="25" width="14.375" style="458" customWidth="1"/>
    <col min="26" max="26" width="13.5" style="439" customWidth="1"/>
    <col min="27" max="27" width="13.625" style="439" customWidth="1"/>
    <col min="28" max="28" width="12" style="439" customWidth="1"/>
    <col min="29" max="29" width="14.5" style="439" customWidth="1"/>
    <col min="30" max="30" width="15.875" style="439" customWidth="1"/>
    <col min="31" max="31" width="13.5" style="626" customWidth="1"/>
    <col min="32" max="32" width="8.875" style="439" customWidth="1"/>
    <col min="33" max="33" width="9.25" style="439" bestFit="1" customWidth="1"/>
    <col min="34" max="34" width="8.875" style="439" customWidth="1"/>
    <col min="35" max="16384" width="8.875" style="439"/>
  </cols>
  <sheetData>
    <row r="1" spans="1:37" ht="19.5">
      <c r="A1" s="1380" t="s">
        <v>393</v>
      </c>
      <c r="B1" s="1380"/>
      <c r="C1" s="1380"/>
      <c r="D1" s="1380"/>
      <c r="E1" s="435" t="s">
        <v>394</v>
      </c>
      <c r="F1" s="435"/>
      <c r="G1" s="435"/>
      <c r="H1" s="435"/>
      <c r="I1" s="436"/>
      <c r="J1" s="435"/>
      <c r="K1" s="437"/>
      <c r="L1" s="437"/>
      <c r="M1" s="437"/>
      <c r="N1" s="437">
        <f>N7+N8+N9+N12+N14+N17+N19+N21+N25+N33+N35+N37+N38+N42+N43+N46+N47+N50+N52+N53+N55+N60+N61+N63+N70+N73+N78+N81+N83+N85</f>
        <v>0</v>
      </c>
      <c r="O1" s="437">
        <f>D129*C129+D132*C132+D134+D136+D137*C137+D138+D139+D140*C140+D143+D144+D145*C145+D147*C147+D149*C149+D150+D151*C151+D153+D154*C154+D157*C157+D160*C160+D162*C162+D164*C164+D165*C165+D166*C166+D167*C167+D168*C168+D169*C169+D170+D171+D175</f>
        <v>401825</v>
      </c>
      <c r="P1" s="437"/>
      <c r="Q1" s="437"/>
      <c r="R1" s="437"/>
      <c r="S1" s="437"/>
      <c r="T1" s="437"/>
      <c r="U1" s="437"/>
      <c r="V1" s="437"/>
      <c r="W1" s="437"/>
      <c r="X1" s="437"/>
      <c r="Y1" s="437"/>
      <c r="Z1" s="437"/>
      <c r="AA1" s="437"/>
      <c r="AB1" s="437"/>
      <c r="AC1" s="437"/>
      <c r="AD1" s="437"/>
      <c r="AE1" s="437" t="e">
        <f>AB162+AB166+AB169+AB170+AB171+AB175+#REF!+#REF!</f>
        <v>#REF!</v>
      </c>
      <c r="AF1" s="438"/>
      <c r="AG1" s="438"/>
      <c r="AH1" s="438"/>
      <c r="AI1" s="438"/>
      <c r="AJ1" s="438"/>
      <c r="AK1" s="438"/>
    </row>
    <row r="2" spans="1:37" ht="21">
      <c r="A2" s="1381" t="s">
        <v>395</v>
      </c>
      <c r="B2" s="1381"/>
      <c r="C2" s="1381"/>
      <c r="D2" s="1381"/>
      <c r="E2" s="1381"/>
      <c r="F2" s="1381"/>
      <c r="G2" s="1381"/>
      <c r="H2" s="1381"/>
      <c r="I2" s="438"/>
      <c r="J2" s="438"/>
      <c r="K2" s="438"/>
      <c r="L2" s="438"/>
      <c r="M2" s="438"/>
      <c r="N2" s="438"/>
      <c r="O2" s="440"/>
      <c r="P2" s="438"/>
      <c r="Q2" s="438"/>
      <c r="R2" s="438"/>
      <c r="S2" s="438"/>
      <c r="T2" s="438"/>
      <c r="U2" s="438"/>
      <c r="V2" s="438"/>
      <c r="W2" s="438"/>
      <c r="X2" s="438"/>
      <c r="Y2" s="438"/>
      <c r="Z2" s="438"/>
      <c r="AA2" s="438"/>
      <c r="AB2" s="438"/>
      <c r="AC2" s="438"/>
      <c r="AD2" s="438"/>
      <c r="AE2" s="441" t="s">
        <v>98</v>
      </c>
      <c r="AF2" s="438"/>
      <c r="AG2" s="438"/>
      <c r="AH2" s="438"/>
      <c r="AI2" s="438"/>
      <c r="AJ2" s="438"/>
      <c r="AK2" s="438"/>
    </row>
    <row r="3" spans="1:37" ht="16.5" customHeight="1">
      <c r="A3" s="1378" t="s">
        <v>396</v>
      </c>
      <c r="B3" s="1382" t="s">
        <v>330</v>
      </c>
      <c r="C3" s="1382" t="s">
        <v>397</v>
      </c>
      <c r="D3" s="1378" t="s">
        <v>398</v>
      </c>
      <c r="E3" s="1378" t="s">
        <v>399</v>
      </c>
      <c r="F3" s="1378" t="s">
        <v>400</v>
      </c>
      <c r="G3" s="1378" t="s">
        <v>401</v>
      </c>
      <c r="H3" s="1377" t="s">
        <v>402</v>
      </c>
      <c r="I3" s="1377" t="s">
        <v>403</v>
      </c>
      <c r="J3" s="1378" t="s">
        <v>404</v>
      </c>
      <c r="K3" s="1378" t="s">
        <v>405</v>
      </c>
      <c r="L3" s="1378" t="s">
        <v>406</v>
      </c>
      <c r="M3" s="1379" t="s">
        <v>407</v>
      </c>
      <c r="N3" s="1376" t="s">
        <v>408</v>
      </c>
      <c r="O3" s="1376"/>
      <c r="P3" s="1376"/>
      <c r="Q3" s="1376"/>
      <c r="R3" s="1376"/>
      <c r="S3" s="1376"/>
      <c r="T3" s="1376"/>
      <c r="U3" s="1376"/>
      <c r="V3" s="1376"/>
      <c r="W3" s="1376"/>
      <c r="X3" s="1376"/>
      <c r="Y3" s="1376"/>
      <c r="Z3" s="1376"/>
      <c r="AA3" s="1376"/>
      <c r="AB3" s="1376"/>
      <c r="AC3" s="1376"/>
      <c r="AD3" s="1376"/>
      <c r="AE3" s="1372" t="s">
        <v>4</v>
      </c>
      <c r="AF3" s="438"/>
    </row>
    <row r="4" spans="1:37" ht="42.75" customHeight="1">
      <c r="A4" s="1378"/>
      <c r="B4" s="1382"/>
      <c r="C4" s="1382"/>
      <c r="D4" s="1378"/>
      <c r="E4" s="1378"/>
      <c r="F4" s="1378"/>
      <c r="G4" s="1378"/>
      <c r="H4" s="1377"/>
      <c r="I4" s="1377"/>
      <c r="J4" s="1378"/>
      <c r="K4" s="1378"/>
      <c r="L4" s="1378"/>
      <c r="M4" s="1379"/>
      <c r="N4" s="1373" t="s">
        <v>409</v>
      </c>
      <c r="O4" s="1374" t="s">
        <v>410</v>
      </c>
      <c r="P4" s="1374" t="s">
        <v>411</v>
      </c>
      <c r="Q4" s="1374"/>
      <c r="R4" s="1374"/>
      <c r="S4" s="1374"/>
      <c r="T4" s="1374"/>
      <c r="U4" s="1374"/>
      <c r="V4" s="1374"/>
      <c r="W4" s="1374"/>
      <c r="X4" s="1374"/>
      <c r="Y4" s="1374"/>
      <c r="Z4" s="1374" t="s">
        <v>412</v>
      </c>
      <c r="AA4" s="1374" t="s">
        <v>413</v>
      </c>
      <c r="AB4" s="1374" t="s">
        <v>414</v>
      </c>
      <c r="AC4" s="1374" t="s">
        <v>415</v>
      </c>
      <c r="AD4" s="1375" t="s">
        <v>416</v>
      </c>
      <c r="AE4" s="1372"/>
      <c r="AF4" s="438"/>
    </row>
    <row r="5" spans="1:37" ht="28.35" customHeight="1">
      <c r="A5" s="1378"/>
      <c r="B5" s="1382"/>
      <c r="C5" s="1382"/>
      <c r="D5" s="1378"/>
      <c r="E5" s="1378"/>
      <c r="F5" s="1378"/>
      <c r="G5" s="1378"/>
      <c r="H5" s="1377"/>
      <c r="I5" s="1377"/>
      <c r="J5" s="1378"/>
      <c r="K5" s="1378"/>
      <c r="L5" s="1378"/>
      <c r="M5" s="1379"/>
      <c r="N5" s="1373"/>
      <c r="O5" s="1374"/>
      <c r="P5" s="446" t="s">
        <v>417</v>
      </c>
      <c r="Q5" s="446" t="s">
        <v>418</v>
      </c>
      <c r="R5" s="446" t="s">
        <v>419</v>
      </c>
      <c r="S5" s="1374" t="s">
        <v>420</v>
      </c>
      <c r="T5" s="1374" t="s">
        <v>421</v>
      </c>
      <c r="U5" s="1374" t="s">
        <v>422</v>
      </c>
      <c r="V5" s="1374" t="s">
        <v>423</v>
      </c>
      <c r="W5" s="1374" t="s">
        <v>424</v>
      </c>
      <c r="X5" s="446" t="s">
        <v>425</v>
      </c>
      <c r="Y5" s="1374" t="s">
        <v>426</v>
      </c>
      <c r="Z5" s="1374"/>
      <c r="AA5" s="1374"/>
      <c r="AB5" s="1374"/>
      <c r="AC5" s="1374"/>
      <c r="AD5" s="1375"/>
      <c r="AE5" s="1372"/>
      <c r="AF5" s="438"/>
    </row>
    <row r="6" spans="1:37" ht="26.45" customHeight="1">
      <c r="A6" s="1378"/>
      <c r="B6" s="1382"/>
      <c r="C6" s="1382"/>
      <c r="D6" s="1378"/>
      <c r="E6" s="1378"/>
      <c r="F6" s="1378"/>
      <c r="G6" s="1378"/>
      <c r="H6" s="1377"/>
      <c r="I6" s="1377"/>
      <c r="J6" s="1378"/>
      <c r="K6" s="1378"/>
      <c r="L6" s="1378"/>
      <c r="M6" s="1379"/>
      <c r="N6" s="447" t="s">
        <v>427</v>
      </c>
      <c r="O6" s="446" t="s">
        <v>428</v>
      </c>
      <c r="P6" s="446" t="s">
        <v>429</v>
      </c>
      <c r="Q6" s="446" t="s">
        <v>430</v>
      </c>
      <c r="R6" s="446" t="s">
        <v>431</v>
      </c>
      <c r="S6" s="1374"/>
      <c r="T6" s="1374"/>
      <c r="U6" s="1374"/>
      <c r="V6" s="1374"/>
      <c r="W6" s="1374"/>
      <c r="X6" s="446" t="s">
        <v>432</v>
      </c>
      <c r="Y6" s="1374"/>
      <c r="Z6" s="446" t="s">
        <v>433</v>
      </c>
      <c r="AA6" s="448" t="s">
        <v>434</v>
      </c>
      <c r="AB6" s="448" t="s">
        <v>435</v>
      </c>
      <c r="AC6" s="449"/>
      <c r="AD6" s="450" t="s">
        <v>436</v>
      </c>
      <c r="AE6" s="451"/>
      <c r="AF6" s="438"/>
      <c r="AH6" s="452"/>
    </row>
    <row r="7" spans="1:37" s="458" customFormat="1" ht="23.25" customHeight="1">
      <c r="A7" s="453" t="s">
        <v>437</v>
      </c>
      <c r="B7" s="454">
        <v>1</v>
      </c>
      <c r="C7" s="455"/>
      <c r="D7" s="453">
        <v>56930</v>
      </c>
      <c r="E7" s="453">
        <v>59895</v>
      </c>
      <c r="F7" s="453">
        <v>36260</v>
      </c>
      <c r="G7" s="453">
        <f t="shared" ref="G7:G31" si="0">SUM(D7:F7)</f>
        <v>153085</v>
      </c>
      <c r="H7" s="453">
        <v>3268</v>
      </c>
      <c r="I7" s="453">
        <v>8881</v>
      </c>
      <c r="J7" s="453">
        <v>8267</v>
      </c>
      <c r="K7" s="453">
        <f t="shared" ref="K7:K38" si="1">SUM(G7:J7)</f>
        <v>173501</v>
      </c>
      <c r="L7" s="453">
        <f t="shared" ref="L7:L38" si="2">G7*1.5</f>
        <v>229627.5</v>
      </c>
      <c r="M7" s="456"/>
      <c r="N7" s="447">
        <f t="shared" ref="N7:N31" si="3">G7*12*C7</f>
        <v>0</v>
      </c>
      <c r="O7" s="446">
        <f t="shared" ref="O7:O31" si="4">IF(F7&gt;0,ROUND(G7/30*10,0)*C7,0)</f>
        <v>0</v>
      </c>
      <c r="P7" s="446">
        <f t="shared" ref="P7:P31" si="5">H7*C7*12</f>
        <v>0</v>
      </c>
      <c r="Q7" s="446">
        <f t="shared" ref="Q7:Q31" si="6">J7*C7*12</f>
        <v>0</v>
      </c>
      <c r="R7" s="446"/>
      <c r="S7" s="446">
        <f t="shared" ref="S7:S31" si="7">SUM(P7:R7)</f>
        <v>0</v>
      </c>
      <c r="T7" s="457"/>
      <c r="U7" s="457"/>
      <c r="V7" s="446">
        <f>C7*16000</f>
        <v>0</v>
      </c>
      <c r="W7" s="457"/>
      <c r="X7" s="457"/>
      <c r="Y7" s="457">
        <f t="shared" ref="Y7:Y31" si="8">SUM(S7:X7)</f>
        <v>0</v>
      </c>
      <c r="Z7" s="446">
        <f t="shared" ref="Z7:Z31" si="9">I7*C7*12</f>
        <v>0</v>
      </c>
      <c r="AA7" s="448">
        <f t="shared" ref="AA7:AA31" si="10">G7*1.5*C7</f>
        <v>0</v>
      </c>
      <c r="AB7" s="457"/>
      <c r="AC7" s="449"/>
      <c r="AD7" s="450">
        <f t="shared" ref="AD7:AD31" si="11">N7+O7+Y7+Z7+AA7+AB7</f>
        <v>0</v>
      </c>
      <c r="AE7" s="451"/>
      <c r="AF7" s="438"/>
    </row>
    <row r="8" spans="1:37" s="458" customFormat="1" ht="23.25" customHeight="1">
      <c r="A8" s="453" t="s">
        <v>437</v>
      </c>
      <c r="B8" s="454">
        <v>1</v>
      </c>
      <c r="C8" s="455"/>
      <c r="D8" s="453">
        <v>56930</v>
      </c>
      <c r="E8" s="453">
        <v>59895</v>
      </c>
      <c r="F8" s="453">
        <v>29370</v>
      </c>
      <c r="G8" s="453">
        <f t="shared" si="0"/>
        <v>146195</v>
      </c>
      <c r="H8" s="453">
        <v>3268</v>
      </c>
      <c r="I8" s="453">
        <v>8881</v>
      </c>
      <c r="J8" s="453">
        <v>7817</v>
      </c>
      <c r="K8" s="453">
        <f t="shared" si="1"/>
        <v>166161</v>
      </c>
      <c r="L8" s="453">
        <f t="shared" si="2"/>
        <v>219292.5</v>
      </c>
      <c r="M8" s="456"/>
      <c r="N8" s="447">
        <f t="shared" si="3"/>
        <v>0</v>
      </c>
      <c r="O8" s="446">
        <f t="shared" si="4"/>
        <v>0</v>
      </c>
      <c r="P8" s="446">
        <f t="shared" si="5"/>
        <v>0</v>
      </c>
      <c r="Q8" s="446">
        <f t="shared" si="6"/>
        <v>0</v>
      </c>
      <c r="R8" s="446"/>
      <c r="S8" s="446">
        <f t="shared" si="7"/>
        <v>0</v>
      </c>
      <c r="T8" s="457"/>
      <c r="U8" s="457"/>
      <c r="V8" s="444">
        <f>C8*16000</f>
        <v>0</v>
      </c>
      <c r="W8" s="457"/>
      <c r="X8" s="457"/>
      <c r="Y8" s="457">
        <f t="shared" si="8"/>
        <v>0</v>
      </c>
      <c r="Z8" s="446">
        <f t="shared" si="9"/>
        <v>0</v>
      </c>
      <c r="AA8" s="448">
        <f t="shared" si="10"/>
        <v>0</v>
      </c>
      <c r="AB8" s="457"/>
      <c r="AC8" s="449"/>
      <c r="AD8" s="450">
        <f t="shared" si="11"/>
        <v>0</v>
      </c>
      <c r="AE8" s="451"/>
      <c r="AF8" s="438"/>
    </row>
    <row r="9" spans="1:37" s="458" customFormat="1" ht="23.25" customHeight="1">
      <c r="A9" s="453" t="s">
        <v>437</v>
      </c>
      <c r="B9" s="454">
        <v>20</v>
      </c>
      <c r="C9" s="455"/>
      <c r="D9" s="453">
        <v>56930</v>
      </c>
      <c r="E9" s="453">
        <v>59895</v>
      </c>
      <c r="F9" s="453">
        <v>27280</v>
      </c>
      <c r="G9" s="453">
        <f t="shared" si="0"/>
        <v>144105</v>
      </c>
      <c r="H9" s="453">
        <v>3268</v>
      </c>
      <c r="I9" s="453">
        <v>8881</v>
      </c>
      <c r="J9" s="453">
        <v>7817</v>
      </c>
      <c r="K9" s="453">
        <f t="shared" si="1"/>
        <v>164071</v>
      </c>
      <c r="L9" s="453">
        <f t="shared" si="2"/>
        <v>216157.5</v>
      </c>
      <c r="M9" s="456"/>
      <c r="N9" s="447">
        <f t="shared" si="3"/>
        <v>0</v>
      </c>
      <c r="O9" s="446">
        <f t="shared" si="4"/>
        <v>0</v>
      </c>
      <c r="P9" s="446">
        <f t="shared" si="5"/>
        <v>0</v>
      </c>
      <c r="Q9" s="446">
        <f t="shared" si="6"/>
        <v>0</v>
      </c>
      <c r="R9" s="446"/>
      <c r="S9" s="446">
        <f t="shared" si="7"/>
        <v>0</v>
      </c>
      <c r="T9" s="457"/>
      <c r="U9" s="457"/>
      <c r="V9" s="444">
        <f>C9*16000</f>
        <v>0</v>
      </c>
      <c r="W9" s="457"/>
      <c r="X9" s="457"/>
      <c r="Y9" s="457">
        <f t="shared" si="8"/>
        <v>0</v>
      </c>
      <c r="Z9" s="446">
        <f t="shared" si="9"/>
        <v>0</v>
      </c>
      <c r="AA9" s="448">
        <f t="shared" si="10"/>
        <v>0</v>
      </c>
      <c r="AB9" s="457"/>
      <c r="AC9" s="449"/>
      <c r="AD9" s="450">
        <f t="shared" si="11"/>
        <v>0</v>
      </c>
      <c r="AE9" s="451"/>
      <c r="AF9" s="438"/>
    </row>
    <row r="10" spans="1:37" s="458" customFormat="1" ht="23.25" customHeight="1">
      <c r="A10" s="453" t="s">
        <v>437</v>
      </c>
      <c r="B10" s="454">
        <v>35</v>
      </c>
      <c r="C10" s="455"/>
      <c r="D10" s="453">
        <v>56930</v>
      </c>
      <c r="E10" s="453">
        <v>59895</v>
      </c>
      <c r="F10" s="453">
        <v>0</v>
      </c>
      <c r="G10" s="453">
        <f t="shared" si="0"/>
        <v>116825</v>
      </c>
      <c r="H10" s="453">
        <v>3268</v>
      </c>
      <c r="I10" s="453">
        <v>8881</v>
      </c>
      <c r="J10" s="453">
        <v>6390</v>
      </c>
      <c r="K10" s="453">
        <f t="shared" si="1"/>
        <v>135364</v>
      </c>
      <c r="L10" s="453">
        <f t="shared" si="2"/>
        <v>175237.5</v>
      </c>
      <c r="M10" s="456"/>
      <c r="N10" s="447">
        <f t="shared" si="3"/>
        <v>0</v>
      </c>
      <c r="O10" s="446">
        <f t="shared" si="4"/>
        <v>0</v>
      </c>
      <c r="P10" s="446">
        <f t="shared" si="5"/>
        <v>0</v>
      </c>
      <c r="Q10" s="446">
        <f t="shared" si="6"/>
        <v>0</v>
      </c>
      <c r="R10" s="446"/>
      <c r="S10" s="446">
        <f t="shared" si="7"/>
        <v>0</v>
      </c>
      <c r="T10" s="457"/>
      <c r="U10" s="457"/>
      <c r="V10" s="444"/>
      <c r="W10" s="457"/>
      <c r="X10" s="457"/>
      <c r="Y10" s="457">
        <f t="shared" si="8"/>
        <v>0</v>
      </c>
      <c r="Z10" s="446">
        <f t="shared" si="9"/>
        <v>0</v>
      </c>
      <c r="AA10" s="448">
        <f t="shared" si="10"/>
        <v>0</v>
      </c>
      <c r="AB10" s="457"/>
      <c r="AC10" s="449"/>
      <c r="AD10" s="450">
        <f t="shared" si="11"/>
        <v>0</v>
      </c>
      <c r="AE10" s="451"/>
      <c r="AF10" s="438"/>
    </row>
    <row r="11" spans="1:37" s="458" customFormat="1" ht="23.25" customHeight="1">
      <c r="A11" s="453" t="s">
        <v>437</v>
      </c>
      <c r="B11" s="454">
        <v>1</v>
      </c>
      <c r="C11" s="455"/>
      <c r="D11" s="453">
        <v>56930</v>
      </c>
      <c r="E11" s="453">
        <v>59895</v>
      </c>
      <c r="F11" s="453">
        <v>8970</v>
      </c>
      <c r="G11" s="453">
        <f t="shared" si="0"/>
        <v>125795</v>
      </c>
      <c r="H11" s="453">
        <v>3268</v>
      </c>
      <c r="I11" s="453">
        <v>8881</v>
      </c>
      <c r="J11" s="453">
        <v>6676</v>
      </c>
      <c r="K11" s="453">
        <f t="shared" si="1"/>
        <v>144620</v>
      </c>
      <c r="L11" s="453">
        <f t="shared" si="2"/>
        <v>188692.5</v>
      </c>
      <c r="M11" s="456"/>
      <c r="N11" s="447">
        <f t="shared" si="3"/>
        <v>0</v>
      </c>
      <c r="O11" s="446">
        <f t="shared" si="4"/>
        <v>0</v>
      </c>
      <c r="P11" s="446">
        <f t="shared" si="5"/>
        <v>0</v>
      </c>
      <c r="Q11" s="446">
        <f t="shared" si="6"/>
        <v>0</v>
      </c>
      <c r="R11" s="446"/>
      <c r="S11" s="446">
        <f t="shared" si="7"/>
        <v>0</v>
      </c>
      <c r="T11" s="457"/>
      <c r="U11" s="457"/>
      <c r="V11" s="444"/>
      <c r="W11" s="457"/>
      <c r="X11" s="457"/>
      <c r="Y11" s="457">
        <f t="shared" si="8"/>
        <v>0</v>
      </c>
      <c r="Z11" s="446">
        <f t="shared" si="9"/>
        <v>0</v>
      </c>
      <c r="AA11" s="448">
        <f t="shared" si="10"/>
        <v>0</v>
      </c>
      <c r="AB11" s="457"/>
      <c r="AC11" s="449"/>
      <c r="AD11" s="450">
        <f t="shared" si="11"/>
        <v>0</v>
      </c>
      <c r="AE11" s="451"/>
      <c r="AF11" s="438"/>
    </row>
    <row r="12" spans="1:37" s="458" customFormat="1" ht="23.25" customHeight="1">
      <c r="A12" s="453" t="s">
        <v>438</v>
      </c>
      <c r="B12" s="454"/>
      <c r="C12" s="455"/>
      <c r="D12" s="453">
        <v>53990</v>
      </c>
      <c r="E12" s="453">
        <v>59895</v>
      </c>
      <c r="F12" s="453">
        <v>27280</v>
      </c>
      <c r="G12" s="453">
        <f t="shared" si="0"/>
        <v>141165</v>
      </c>
      <c r="H12" s="453">
        <v>3099</v>
      </c>
      <c r="I12" s="453">
        <v>8423</v>
      </c>
      <c r="J12" s="453">
        <v>7532</v>
      </c>
      <c r="K12" s="453">
        <f t="shared" si="1"/>
        <v>160219</v>
      </c>
      <c r="L12" s="453">
        <f t="shared" si="2"/>
        <v>211747.5</v>
      </c>
      <c r="M12" s="456"/>
      <c r="N12" s="447">
        <f t="shared" si="3"/>
        <v>0</v>
      </c>
      <c r="O12" s="446">
        <f t="shared" si="4"/>
        <v>0</v>
      </c>
      <c r="P12" s="446">
        <f t="shared" si="5"/>
        <v>0</v>
      </c>
      <c r="Q12" s="446">
        <f t="shared" si="6"/>
        <v>0</v>
      </c>
      <c r="R12" s="446"/>
      <c r="S12" s="446">
        <f t="shared" si="7"/>
        <v>0</v>
      </c>
      <c r="T12" s="457"/>
      <c r="U12" s="457"/>
      <c r="V12" s="444">
        <f>C12*16000</f>
        <v>0</v>
      </c>
      <c r="W12" s="457"/>
      <c r="X12" s="457"/>
      <c r="Y12" s="457">
        <f t="shared" si="8"/>
        <v>0</v>
      </c>
      <c r="Z12" s="446">
        <f t="shared" si="9"/>
        <v>0</v>
      </c>
      <c r="AA12" s="448">
        <f t="shared" si="10"/>
        <v>0</v>
      </c>
      <c r="AB12" s="457"/>
      <c r="AC12" s="449"/>
      <c r="AD12" s="450">
        <f t="shared" si="11"/>
        <v>0</v>
      </c>
      <c r="AE12" s="451"/>
      <c r="AF12" s="438"/>
    </row>
    <row r="13" spans="1:37" s="458" customFormat="1" ht="23.25" customHeight="1">
      <c r="A13" s="453" t="s">
        <v>438</v>
      </c>
      <c r="B13" s="454">
        <v>2</v>
      </c>
      <c r="C13" s="455"/>
      <c r="D13" s="453">
        <v>53990</v>
      </c>
      <c r="E13" s="453">
        <v>59895</v>
      </c>
      <c r="F13" s="453">
        <v>0</v>
      </c>
      <c r="G13" s="453">
        <f t="shared" si="0"/>
        <v>113885</v>
      </c>
      <c r="H13" s="453">
        <v>3099</v>
      </c>
      <c r="I13" s="453">
        <v>8423</v>
      </c>
      <c r="J13" s="453">
        <v>6105</v>
      </c>
      <c r="K13" s="453">
        <f t="shared" si="1"/>
        <v>131512</v>
      </c>
      <c r="L13" s="453">
        <f t="shared" si="2"/>
        <v>170827.5</v>
      </c>
      <c r="M13" s="456"/>
      <c r="N13" s="447">
        <f t="shared" si="3"/>
        <v>0</v>
      </c>
      <c r="O13" s="446">
        <f t="shared" si="4"/>
        <v>0</v>
      </c>
      <c r="P13" s="446">
        <f t="shared" si="5"/>
        <v>0</v>
      </c>
      <c r="Q13" s="446">
        <f t="shared" si="6"/>
        <v>0</v>
      </c>
      <c r="R13" s="446"/>
      <c r="S13" s="446">
        <f t="shared" si="7"/>
        <v>0</v>
      </c>
      <c r="T13" s="457"/>
      <c r="U13" s="457"/>
      <c r="V13" s="444"/>
      <c r="W13" s="457"/>
      <c r="X13" s="457"/>
      <c r="Y13" s="457">
        <f t="shared" si="8"/>
        <v>0</v>
      </c>
      <c r="Z13" s="446">
        <f t="shared" si="9"/>
        <v>0</v>
      </c>
      <c r="AA13" s="448">
        <f t="shared" si="10"/>
        <v>0</v>
      </c>
      <c r="AB13" s="457"/>
      <c r="AC13" s="449"/>
      <c r="AD13" s="450">
        <f t="shared" si="11"/>
        <v>0</v>
      </c>
      <c r="AE13" s="451"/>
      <c r="AF13" s="438"/>
    </row>
    <row r="14" spans="1:37" ht="23.25" customHeight="1">
      <c r="A14" s="453" t="s">
        <v>439</v>
      </c>
      <c r="B14" s="454">
        <v>2</v>
      </c>
      <c r="C14" s="455"/>
      <c r="D14" s="453">
        <v>53305</v>
      </c>
      <c r="E14" s="453">
        <v>59895</v>
      </c>
      <c r="F14" s="453">
        <v>27280</v>
      </c>
      <c r="G14" s="453">
        <f t="shared" si="0"/>
        <v>140480</v>
      </c>
      <c r="H14" s="453">
        <v>3060</v>
      </c>
      <c r="I14" s="453">
        <v>8315</v>
      </c>
      <c r="J14" s="453">
        <v>7532</v>
      </c>
      <c r="K14" s="453">
        <f t="shared" si="1"/>
        <v>159387</v>
      </c>
      <c r="L14" s="453">
        <f t="shared" si="2"/>
        <v>210720</v>
      </c>
      <c r="M14" s="456"/>
      <c r="N14" s="447">
        <f t="shared" si="3"/>
        <v>0</v>
      </c>
      <c r="O14" s="446">
        <f t="shared" si="4"/>
        <v>0</v>
      </c>
      <c r="P14" s="446">
        <f t="shared" si="5"/>
        <v>0</v>
      </c>
      <c r="Q14" s="446">
        <f t="shared" si="6"/>
        <v>0</v>
      </c>
      <c r="R14" s="446"/>
      <c r="S14" s="446">
        <f t="shared" si="7"/>
        <v>0</v>
      </c>
      <c r="T14" s="457"/>
      <c r="U14" s="457"/>
      <c r="V14" s="444">
        <f>C14*16000</f>
        <v>0</v>
      </c>
      <c r="W14" s="457"/>
      <c r="X14" s="457"/>
      <c r="Y14" s="457">
        <f t="shared" si="8"/>
        <v>0</v>
      </c>
      <c r="Z14" s="446">
        <f t="shared" si="9"/>
        <v>0</v>
      </c>
      <c r="AA14" s="448">
        <f t="shared" si="10"/>
        <v>0</v>
      </c>
      <c r="AB14" s="457"/>
      <c r="AC14" s="449"/>
      <c r="AD14" s="450">
        <f t="shared" si="11"/>
        <v>0</v>
      </c>
      <c r="AE14" s="451"/>
      <c r="AF14" s="438"/>
    </row>
    <row r="15" spans="1:37" ht="23.25" customHeight="1">
      <c r="A15" s="453" t="s">
        <v>439</v>
      </c>
      <c r="B15" s="454">
        <v>0</v>
      </c>
      <c r="C15" s="455"/>
      <c r="D15" s="453">
        <v>53305</v>
      </c>
      <c r="E15" s="453">
        <v>59895</v>
      </c>
      <c r="F15" s="453">
        <v>8970</v>
      </c>
      <c r="G15" s="453">
        <f t="shared" si="0"/>
        <v>122170</v>
      </c>
      <c r="H15" s="453">
        <v>3060</v>
      </c>
      <c r="I15" s="453">
        <v>8315</v>
      </c>
      <c r="J15" s="453">
        <v>6676</v>
      </c>
      <c r="K15" s="453">
        <f t="shared" si="1"/>
        <v>140221</v>
      </c>
      <c r="L15" s="453">
        <f t="shared" si="2"/>
        <v>183255</v>
      </c>
      <c r="M15" s="456"/>
      <c r="N15" s="447">
        <f t="shared" si="3"/>
        <v>0</v>
      </c>
      <c r="O15" s="446">
        <f t="shared" si="4"/>
        <v>0</v>
      </c>
      <c r="P15" s="446">
        <f t="shared" si="5"/>
        <v>0</v>
      </c>
      <c r="Q15" s="446">
        <f t="shared" si="6"/>
        <v>0</v>
      </c>
      <c r="R15" s="446"/>
      <c r="S15" s="446">
        <f t="shared" si="7"/>
        <v>0</v>
      </c>
      <c r="T15" s="457"/>
      <c r="U15" s="457"/>
      <c r="V15" s="444">
        <f>C15*16000</f>
        <v>0</v>
      </c>
      <c r="W15" s="457"/>
      <c r="X15" s="457"/>
      <c r="Y15" s="457">
        <f t="shared" si="8"/>
        <v>0</v>
      </c>
      <c r="Z15" s="446">
        <f t="shared" si="9"/>
        <v>0</v>
      </c>
      <c r="AA15" s="448">
        <f t="shared" si="10"/>
        <v>0</v>
      </c>
      <c r="AB15" s="457"/>
      <c r="AC15" s="449"/>
      <c r="AD15" s="450">
        <f t="shared" si="11"/>
        <v>0</v>
      </c>
      <c r="AE15" s="451"/>
      <c r="AF15" s="438"/>
    </row>
    <row r="16" spans="1:37" s="458" customFormat="1" ht="23.25" customHeight="1">
      <c r="A16" s="453" t="s">
        <v>439</v>
      </c>
      <c r="B16" s="454">
        <v>2</v>
      </c>
      <c r="C16" s="455"/>
      <c r="D16" s="453">
        <v>53305</v>
      </c>
      <c r="E16" s="453">
        <v>59895</v>
      </c>
      <c r="F16" s="453">
        <v>0</v>
      </c>
      <c r="G16" s="453">
        <f t="shared" si="0"/>
        <v>113200</v>
      </c>
      <c r="H16" s="453">
        <v>3060</v>
      </c>
      <c r="I16" s="453">
        <v>8315</v>
      </c>
      <c r="J16" s="453">
        <v>6105</v>
      </c>
      <c r="K16" s="453">
        <f t="shared" si="1"/>
        <v>130680</v>
      </c>
      <c r="L16" s="453">
        <f t="shared" si="2"/>
        <v>169800</v>
      </c>
      <c r="M16" s="456"/>
      <c r="N16" s="447">
        <f t="shared" si="3"/>
        <v>0</v>
      </c>
      <c r="O16" s="446">
        <f t="shared" si="4"/>
        <v>0</v>
      </c>
      <c r="P16" s="446">
        <f t="shared" si="5"/>
        <v>0</v>
      </c>
      <c r="Q16" s="446">
        <f t="shared" si="6"/>
        <v>0</v>
      </c>
      <c r="R16" s="446"/>
      <c r="S16" s="446">
        <f t="shared" si="7"/>
        <v>0</v>
      </c>
      <c r="T16" s="457"/>
      <c r="U16" s="457"/>
      <c r="V16" s="444"/>
      <c r="W16" s="457"/>
      <c r="X16" s="457"/>
      <c r="Y16" s="457">
        <f t="shared" si="8"/>
        <v>0</v>
      </c>
      <c r="Z16" s="446">
        <f t="shared" si="9"/>
        <v>0</v>
      </c>
      <c r="AA16" s="448">
        <f t="shared" si="10"/>
        <v>0</v>
      </c>
      <c r="AB16" s="457"/>
      <c r="AC16" s="449"/>
      <c r="AD16" s="450">
        <f t="shared" si="11"/>
        <v>0</v>
      </c>
      <c r="AE16" s="451"/>
      <c r="AF16" s="438"/>
    </row>
    <row r="17" spans="1:32" s="458" customFormat="1" ht="23.25" customHeight="1">
      <c r="A17" s="453" t="s">
        <v>440</v>
      </c>
      <c r="B17" s="454"/>
      <c r="C17" s="455"/>
      <c r="D17" s="453">
        <v>51250</v>
      </c>
      <c r="E17" s="453">
        <v>59895</v>
      </c>
      <c r="F17" s="453">
        <v>27280</v>
      </c>
      <c r="G17" s="453">
        <f t="shared" si="0"/>
        <v>138425</v>
      </c>
      <c r="H17" s="453">
        <v>2941</v>
      </c>
      <c r="I17" s="453">
        <v>7995</v>
      </c>
      <c r="J17" s="453">
        <v>7532</v>
      </c>
      <c r="K17" s="453">
        <f t="shared" si="1"/>
        <v>156893</v>
      </c>
      <c r="L17" s="453">
        <f t="shared" si="2"/>
        <v>207637.5</v>
      </c>
      <c r="M17" s="456"/>
      <c r="N17" s="447">
        <f t="shared" si="3"/>
        <v>0</v>
      </c>
      <c r="O17" s="446">
        <f t="shared" si="4"/>
        <v>0</v>
      </c>
      <c r="P17" s="446">
        <f t="shared" si="5"/>
        <v>0</v>
      </c>
      <c r="Q17" s="446">
        <f t="shared" si="6"/>
        <v>0</v>
      </c>
      <c r="R17" s="446"/>
      <c r="S17" s="446">
        <f t="shared" si="7"/>
        <v>0</v>
      </c>
      <c r="T17" s="457"/>
      <c r="U17" s="457"/>
      <c r="V17" s="444">
        <f>C17*16000</f>
        <v>0</v>
      </c>
      <c r="W17" s="457"/>
      <c r="X17" s="457"/>
      <c r="Y17" s="457">
        <f t="shared" si="8"/>
        <v>0</v>
      </c>
      <c r="Z17" s="446">
        <f t="shared" si="9"/>
        <v>0</v>
      </c>
      <c r="AA17" s="448">
        <f t="shared" si="10"/>
        <v>0</v>
      </c>
      <c r="AB17" s="457"/>
      <c r="AC17" s="449"/>
      <c r="AD17" s="450">
        <f t="shared" si="11"/>
        <v>0</v>
      </c>
      <c r="AE17" s="451"/>
      <c r="AF17" s="438"/>
    </row>
    <row r="18" spans="1:32" s="458" customFormat="1" ht="23.25" customHeight="1">
      <c r="A18" s="453" t="s">
        <v>440</v>
      </c>
      <c r="B18" s="454">
        <v>2</v>
      </c>
      <c r="C18" s="455"/>
      <c r="D18" s="453">
        <v>51250</v>
      </c>
      <c r="E18" s="453">
        <v>59895</v>
      </c>
      <c r="F18" s="453">
        <v>0</v>
      </c>
      <c r="G18" s="453">
        <f t="shared" si="0"/>
        <v>111145</v>
      </c>
      <c r="H18" s="453">
        <v>2941</v>
      </c>
      <c r="I18" s="453">
        <v>7995</v>
      </c>
      <c r="J18" s="453">
        <v>6105</v>
      </c>
      <c r="K18" s="453">
        <f t="shared" si="1"/>
        <v>128186</v>
      </c>
      <c r="L18" s="453">
        <f t="shared" si="2"/>
        <v>166717.5</v>
      </c>
      <c r="M18" s="456"/>
      <c r="N18" s="447">
        <f t="shared" si="3"/>
        <v>0</v>
      </c>
      <c r="O18" s="446">
        <f t="shared" si="4"/>
        <v>0</v>
      </c>
      <c r="P18" s="446">
        <f t="shared" si="5"/>
        <v>0</v>
      </c>
      <c r="Q18" s="446">
        <f t="shared" si="6"/>
        <v>0</v>
      </c>
      <c r="R18" s="446"/>
      <c r="S18" s="446">
        <f t="shared" si="7"/>
        <v>0</v>
      </c>
      <c r="T18" s="457"/>
      <c r="U18" s="457"/>
      <c r="V18" s="444"/>
      <c r="W18" s="457"/>
      <c r="X18" s="457"/>
      <c r="Y18" s="457">
        <f t="shared" si="8"/>
        <v>0</v>
      </c>
      <c r="Z18" s="446">
        <f t="shared" si="9"/>
        <v>0</v>
      </c>
      <c r="AA18" s="448">
        <f t="shared" si="10"/>
        <v>0</v>
      </c>
      <c r="AB18" s="457"/>
      <c r="AC18" s="449"/>
      <c r="AD18" s="450">
        <f t="shared" si="11"/>
        <v>0</v>
      </c>
      <c r="AE18" s="451"/>
      <c r="AF18" s="438"/>
    </row>
    <row r="19" spans="1:32" s="458" customFormat="1" ht="23.25" customHeight="1">
      <c r="A19" s="453" t="s">
        <v>441</v>
      </c>
      <c r="B19" s="454">
        <v>1</v>
      </c>
      <c r="C19" s="455"/>
      <c r="D19" s="453">
        <v>49875</v>
      </c>
      <c r="E19" s="453">
        <v>59895</v>
      </c>
      <c r="F19" s="453">
        <v>8970</v>
      </c>
      <c r="G19" s="453">
        <f t="shared" si="0"/>
        <v>118740</v>
      </c>
      <c r="H19" s="453">
        <v>2863</v>
      </c>
      <c r="I19" s="453">
        <v>7780</v>
      </c>
      <c r="J19" s="453">
        <v>6390</v>
      </c>
      <c r="K19" s="453">
        <f t="shared" si="1"/>
        <v>135773</v>
      </c>
      <c r="L19" s="453">
        <f t="shared" si="2"/>
        <v>178110</v>
      </c>
      <c r="M19" s="456"/>
      <c r="N19" s="447">
        <f t="shared" si="3"/>
        <v>0</v>
      </c>
      <c r="O19" s="446">
        <f t="shared" si="4"/>
        <v>0</v>
      </c>
      <c r="P19" s="446">
        <f t="shared" si="5"/>
        <v>0</v>
      </c>
      <c r="Q19" s="446">
        <f t="shared" si="6"/>
        <v>0</v>
      </c>
      <c r="R19" s="446"/>
      <c r="S19" s="446">
        <f t="shared" si="7"/>
        <v>0</v>
      </c>
      <c r="T19" s="457"/>
      <c r="U19" s="457"/>
      <c r="V19" s="444">
        <f>C19*16000</f>
        <v>0</v>
      </c>
      <c r="W19" s="457"/>
      <c r="X19" s="457"/>
      <c r="Y19" s="457">
        <f t="shared" si="8"/>
        <v>0</v>
      </c>
      <c r="Z19" s="446">
        <f t="shared" si="9"/>
        <v>0</v>
      </c>
      <c r="AA19" s="448">
        <f t="shared" si="10"/>
        <v>0</v>
      </c>
      <c r="AB19" s="457"/>
      <c r="AC19" s="449"/>
      <c r="AD19" s="450">
        <f t="shared" si="11"/>
        <v>0</v>
      </c>
      <c r="AE19" s="451"/>
      <c r="AF19" s="438"/>
    </row>
    <row r="20" spans="1:32" s="458" customFormat="1" ht="23.25" customHeight="1">
      <c r="A20" s="453" t="s">
        <v>441</v>
      </c>
      <c r="B20" s="454">
        <v>4</v>
      </c>
      <c r="C20" s="455"/>
      <c r="D20" s="453">
        <v>49875</v>
      </c>
      <c r="E20" s="453">
        <v>59895</v>
      </c>
      <c r="F20" s="453">
        <v>0</v>
      </c>
      <c r="G20" s="453">
        <f t="shared" si="0"/>
        <v>109770</v>
      </c>
      <c r="H20" s="453">
        <v>2863</v>
      </c>
      <c r="I20" s="453">
        <v>7780</v>
      </c>
      <c r="J20" s="453">
        <v>5819</v>
      </c>
      <c r="K20" s="453">
        <f t="shared" si="1"/>
        <v>126232</v>
      </c>
      <c r="L20" s="453">
        <f t="shared" si="2"/>
        <v>164655</v>
      </c>
      <c r="M20" s="456"/>
      <c r="N20" s="447">
        <f t="shared" si="3"/>
        <v>0</v>
      </c>
      <c r="O20" s="446">
        <f t="shared" si="4"/>
        <v>0</v>
      </c>
      <c r="P20" s="446">
        <f t="shared" si="5"/>
        <v>0</v>
      </c>
      <c r="Q20" s="446">
        <f t="shared" si="6"/>
        <v>0</v>
      </c>
      <c r="R20" s="446"/>
      <c r="S20" s="446">
        <f t="shared" si="7"/>
        <v>0</v>
      </c>
      <c r="T20" s="457"/>
      <c r="U20" s="457"/>
      <c r="V20" s="444"/>
      <c r="W20" s="457"/>
      <c r="X20" s="457"/>
      <c r="Y20" s="457">
        <f t="shared" si="8"/>
        <v>0</v>
      </c>
      <c r="Z20" s="446">
        <f t="shared" si="9"/>
        <v>0</v>
      </c>
      <c r="AA20" s="448">
        <f t="shared" si="10"/>
        <v>0</v>
      </c>
      <c r="AB20" s="457"/>
      <c r="AC20" s="449"/>
      <c r="AD20" s="450">
        <f t="shared" si="11"/>
        <v>0</v>
      </c>
      <c r="AE20" s="451"/>
      <c r="AF20" s="438"/>
    </row>
    <row r="21" spans="1:32" s="458" customFormat="1" ht="23.25" customHeight="1">
      <c r="A21" s="453" t="s">
        <v>442</v>
      </c>
      <c r="B21" s="454">
        <v>1</v>
      </c>
      <c r="C21" s="455"/>
      <c r="D21" s="453">
        <v>48505</v>
      </c>
      <c r="E21" s="453">
        <v>59895</v>
      </c>
      <c r="F21" s="453">
        <v>8970</v>
      </c>
      <c r="G21" s="453">
        <f t="shared" si="0"/>
        <v>117370</v>
      </c>
      <c r="H21" s="453">
        <v>2784</v>
      </c>
      <c r="I21" s="453">
        <v>7567</v>
      </c>
      <c r="J21" s="453">
        <v>6390</v>
      </c>
      <c r="K21" s="453">
        <f t="shared" si="1"/>
        <v>134111</v>
      </c>
      <c r="L21" s="453">
        <f t="shared" si="2"/>
        <v>176055</v>
      </c>
      <c r="M21" s="456"/>
      <c r="N21" s="447">
        <f t="shared" si="3"/>
        <v>0</v>
      </c>
      <c r="O21" s="446">
        <f t="shared" si="4"/>
        <v>0</v>
      </c>
      <c r="P21" s="446">
        <f t="shared" si="5"/>
        <v>0</v>
      </c>
      <c r="Q21" s="446">
        <f t="shared" si="6"/>
        <v>0</v>
      </c>
      <c r="R21" s="446"/>
      <c r="S21" s="446">
        <f t="shared" si="7"/>
        <v>0</v>
      </c>
      <c r="T21" s="457"/>
      <c r="U21" s="457"/>
      <c r="V21" s="444">
        <f>C21*16000</f>
        <v>0</v>
      </c>
      <c r="W21" s="457"/>
      <c r="X21" s="457"/>
      <c r="Y21" s="457">
        <f t="shared" si="8"/>
        <v>0</v>
      </c>
      <c r="Z21" s="446">
        <f t="shared" si="9"/>
        <v>0</v>
      </c>
      <c r="AA21" s="448">
        <f t="shared" si="10"/>
        <v>0</v>
      </c>
      <c r="AB21" s="457"/>
      <c r="AC21" s="449"/>
      <c r="AD21" s="450">
        <f t="shared" si="11"/>
        <v>0</v>
      </c>
      <c r="AE21" s="451"/>
      <c r="AF21" s="438"/>
    </row>
    <row r="22" spans="1:32" s="458" customFormat="1" ht="23.25" customHeight="1">
      <c r="A22" s="453" t="s">
        <v>442</v>
      </c>
      <c r="B22" s="454">
        <v>1</v>
      </c>
      <c r="C22" s="455"/>
      <c r="D22" s="453">
        <v>48505</v>
      </c>
      <c r="E22" s="453">
        <v>59895</v>
      </c>
      <c r="F22" s="453">
        <v>0</v>
      </c>
      <c r="G22" s="453">
        <f t="shared" si="0"/>
        <v>108400</v>
      </c>
      <c r="H22" s="453">
        <v>2784</v>
      </c>
      <c r="I22" s="453">
        <v>7567</v>
      </c>
      <c r="J22" s="453">
        <v>5819</v>
      </c>
      <c r="K22" s="453">
        <f t="shared" si="1"/>
        <v>124570</v>
      </c>
      <c r="L22" s="453">
        <f t="shared" si="2"/>
        <v>162600</v>
      </c>
      <c r="M22" s="456"/>
      <c r="N22" s="447">
        <f t="shared" si="3"/>
        <v>0</v>
      </c>
      <c r="O22" s="446">
        <f t="shared" si="4"/>
        <v>0</v>
      </c>
      <c r="P22" s="446">
        <f t="shared" si="5"/>
        <v>0</v>
      </c>
      <c r="Q22" s="446">
        <f t="shared" si="6"/>
        <v>0</v>
      </c>
      <c r="R22" s="446"/>
      <c r="S22" s="446">
        <f t="shared" si="7"/>
        <v>0</v>
      </c>
      <c r="T22" s="457"/>
      <c r="U22" s="457"/>
      <c r="V22" s="444"/>
      <c r="W22" s="457"/>
      <c r="X22" s="457"/>
      <c r="Y22" s="457">
        <f t="shared" si="8"/>
        <v>0</v>
      </c>
      <c r="Z22" s="446">
        <f t="shared" si="9"/>
        <v>0</v>
      </c>
      <c r="AA22" s="448">
        <f t="shared" si="10"/>
        <v>0</v>
      </c>
      <c r="AB22" s="457"/>
      <c r="AC22" s="449"/>
      <c r="AD22" s="450">
        <f t="shared" si="11"/>
        <v>0</v>
      </c>
      <c r="AE22" s="451"/>
      <c r="AF22" s="438"/>
    </row>
    <row r="23" spans="1:32" s="458" customFormat="1" ht="23.25" customHeight="1">
      <c r="A23" s="453" t="s">
        <v>443</v>
      </c>
      <c r="B23" s="454">
        <v>0</v>
      </c>
      <c r="C23" s="455"/>
      <c r="D23" s="453">
        <v>47130</v>
      </c>
      <c r="E23" s="453">
        <v>59895</v>
      </c>
      <c r="F23" s="453">
        <v>27280</v>
      </c>
      <c r="G23" s="453">
        <f t="shared" si="0"/>
        <v>134305</v>
      </c>
      <c r="H23" s="453">
        <v>2705</v>
      </c>
      <c r="I23" s="453">
        <v>7352</v>
      </c>
      <c r="J23" s="453">
        <v>7247</v>
      </c>
      <c r="K23" s="453">
        <f t="shared" si="1"/>
        <v>151609</v>
      </c>
      <c r="L23" s="453">
        <f t="shared" si="2"/>
        <v>201457.5</v>
      </c>
      <c r="M23" s="456"/>
      <c r="N23" s="447">
        <f t="shared" si="3"/>
        <v>0</v>
      </c>
      <c r="O23" s="446">
        <f t="shared" si="4"/>
        <v>0</v>
      </c>
      <c r="P23" s="446">
        <f t="shared" si="5"/>
        <v>0</v>
      </c>
      <c r="Q23" s="446">
        <f t="shared" si="6"/>
        <v>0</v>
      </c>
      <c r="R23" s="446"/>
      <c r="S23" s="446">
        <f t="shared" si="7"/>
        <v>0</v>
      </c>
      <c r="T23" s="457"/>
      <c r="U23" s="457"/>
      <c r="V23" s="444">
        <f>C23*16000</f>
        <v>0</v>
      </c>
      <c r="W23" s="457"/>
      <c r="X23" s="457"/>
      <c r="Y23" s="457">
        <f t="shared" si="8"/>
        <v>0</v>
      </c>
      <c r="Z23" s="446">
        <f t="shared" si="9"/>
        <v>0</v>
      </c>
      <c r="AA23" s="448">
        <f t="shared" si="10"/>
        <v>0</v>
      </c>
      <c r="AB23" s="457"/>
      <c r="AC23" s="449"/>
      <c r="AD23" s="450">
        <f t="shared" si="11"/>
        <v>0</v>
      </c>
      <c r="AE23" s="451"/>
      <c r="AF23" s="438"/>
    </row>
    <row r="24" spans="1:32" s="458" customFormat="1" ht="23.25" customHeight="1">
      <c r="A24" s="453" t="s">
        <v>443</v>
      </c>
      <c r="B24" s="454">
        <v>1</v>
      </c>
      <c r="C24" s="455"/>
      <c r="D24" s="453">
        <v>47130</v>
      </c>
      <c r="E24" s="453">
        <v>59895</v>
      </c>
      <c r="F24" s="453">
        <v>0</v>
      </c>
      <c r="G24" s="453">
        <f t="shared" si="0"/>
        <v>107025</v>
      </c>
      <c r="H24" s="453">
        <v>2705</v>
      </c>
      <c r="I24" s="453">
        <v>7352</v>
      </c>
      <c r="J24" s="453">
        <v>5819</v>
      </c>
      <c r="K24" s="453">
        <f t="shared" si="1"/>
        <v>122901</v>
      </c>
      <c r="L24" s="453">
        <f t="shared" si="2"/>
        <v>160537.5</v>
      </c>
      <c r="M24" s="456"/>
      <c r="N24" s="447">
        <f t="shared" si="3"/>
        <v>0</v>
      </c>
      <c r="O24" s="446">
        <f t="shared" si="4"/>
        <v>0</v>
      </c>
      <c r="P24" s="446">
        <f t="shared" si="5"/>
        <v>0</v>
      </c>
      <c r="Q24" s="446">
        <f t="shared" si="6"/>
        <v>0</v>
      </c>
      <c r="R24" s="446"/>
      <c r="S24" s="446">
        <f t="shared" si="7"/>
        <v>0</v>
      </c>
      <c r="T24" s="457"/>
      <c r="U24" s="457"/>
      <c r="V24" s="444"/>
      <c r="W24" s="457"/>
      <c r="X24" s="457"/>
      <c r="Y24" s="457">
        <f t="shared" si="8"/>
        <v>0</v>
      </c>
      <c r="Z24" s="446">
        <f t="shared" si="9"/>
        <v>0</v>
      </c>
      <c r="AA24" s="448">
        <f t="shared" si="10"/>
        <v>0</v>
      </c>
      <c r="AB24" s="457"/>
      <c r="AC24" s="449"/>
      <c r="AD24" s="450">
        <f t="shared" si="11"/>
        <v>0</v>
      </c>
      <c r="AE24" s="451"/>
      <c r="AF24" s="438"/>
    </row>
    <row r="25" spans="1:32" s="458" customFormat="1" ht="23.25" customHeight="1">
      <c r="A25" s="453" t="s">
        <v>444</v>
      </c>
      <c r="B25" s="454">
        <v>0</v>
      </c>
      <c r="C25" s="455"/>
      <c r="D25" s="453">
        <v>45760</v>
      </c>
      <c r="E25" s="453">
        <v>59895</v>
      </c>
      <c r="F25" s="453">
        <v>8970</v>
      </c>
      <c r="G25" s="453">
        <f t="shared" si="0"/>
        <v>114625</v>
      </c>
      <c r="H25" s="453">
        <v>2627</v>
      </c>
      <c r="I25" s="453">
        <v>7138</v>
      </c>
      <c r="J25" s="453">
        <v>6105</v>
      </c>
      <c r="K25" s="453">
        <f t="shared" si="1"/>
        <v>130495</v>
      </c>
      <c r="L25" s="453">
        <f t="shared" si="2"/>
        <v>171937.5</v>
      </c>
      <c r="M25" s="456"/>
      <c r="N25" s="447">
        <f t="shared" si="3"/>
        <v>0</v>
      </c>
      <c r="O25" s="446">
        <f t="shared" si="4"/>
        <v>0</v>
      </c>
      <c r="P25" s="446">
        <f t="shared" si="5"/>
        <v>0</v>
      </c>
      <c r="Q25" s="446">
        <f t="shared" si="6"/>
        <v>0</v>
      </c>
      <c r="R25" s="446"/>
      <c r="S25" s="446">
        <f t="shared" si="7"/>
        <v>0</v>
      </c>
      <c r="T25" s="457"/>
      <c r="U25" s="457"/>
      <c r="V25" s="444">
        <f>C25*16000</f>
        <v>0</v>
      </c>
      <c r="W25" s="457"/>
      <c r="X25" s="457"/>
      <c r="Y25" s="457">
        <f t="shared" si="8"/>
        <v>0</v>
      </c>
      <c r="Z25" s="446">
        <f t="shared" si="9"/>
        <v>0</v>
      </c>
      <c r="AA25" s="448">
        <f t="shared" si="10"/>
        <v>0</v>
      </c>
      <c r="AB25" s="457"/>
      <c r="AC25" s="449"/>
      <c r="AD25" s="450">
        <f t="shared" si="11"/>
        <v>0</v>
      </c>
      <c r="AE25" s="451"/>
      <c r="AF25" s="438"/>
    </row>
    <row r="26" spans="1:32" ht="23.25" customHeight="1">
      <c r="A26" s="453" t="s">
        <v>444</v>
      </c>
      <c r="B26" s="454">
        <v>1</v>
      </c>
      <c r="C26" s="455"/>
      <c r="D26" s="453">
        <v>45760</v>
      </c>
      <c r="E26" s="453">
        <v>59895</v>
      </c>
      <c r="F26" s="453">
        <v>0</v>
      </c>
      <c r="G26" s="453">
        <f t="shared" si="0"/>
        <v>105655</v>
      </c>
      <c r="H26" s="453">
        <v>2627</v>
      </c>
      <c r="I26" s="453">
        <v>7138</v>
      </c>
      <c r="J26" s="453">
        <v>5819</v>
      </c>
      <c r="K26" s="453">
        <f t="shared" si="1"/>
        <v>121239</v>
      </c>
      <c r="L26" s="453">
        <f t="shared" si="2"/>
        <v>158482.5</v>
      </c>
      <c r="M26" s="456"/>
      <c r="N26" s="447">
        <f t="shared" si="3"/>
        <v>0</v>
      </c>
      <c r="O26" s="446">
        <f t="shared" si="4"/>
        <v>0</v>
      </c>
      <c r="P26" s="446">
        <f t="shared" si="5"/>
        <v>0</v>
      </c>
      <c r="Q26" s="446">
        <f t="shared" si="6"/>
        <v>0</v>
      </c>
      <c r="R26" s="446"/>
      <c r="S26" s="446">
        <f t="shared" si="7"/>
        <v>0</v>
      </c>
      <c r="T26" s="457"/>
      <c r="U26" s="457"/>
      <c r="V26" s="444"/>
      <c r="W26" s="457"/>
      <c r="X26" s="457"/>
      <c r="Y26" s="457">
        <f t="shared" si="8"/>
        <v>0</v>
      </c>
      <c r="Z26" s="446">
        <f t="shared" si="9"/>
        <v>0</v>
      </c>
      <c r="AA26" s="448">
        <f t="shared" si="10"/>
        <v>0</v>
      </c>
      <c r="AB26" s="457"/>
      <c r="AC26" s="449"/>
      <c r="AD26" s="450">
        <f t="shared" si="11"/>
        <v>0</v>
      </c>
      <c r="AE26" s="451"/>
      <c r="AF26" s="438"/>
    </row>
    <row r="27" spans="1:32" s="458" customFormat="1" ht="23.25" customHeight="1">
      <c r="A27" s="453" t="s">
        <v>445</v>
      </c>
      <c r="B27" s="454">
        <v>1</v>
      </c>
      <c r="C27" s="455"/>
      <c r="D27" s="453">
        <v>44390</v>
      </c>
      <c r="E27" s="453">
        <v>59895</v>
      </c>
      <c r="F27" s="453">
        <v>0</v>
      </c>
      <c r="G27" s="453">
        <f t="shared" si="0"/>
        <v>104285</v>
      </c>
      <c r="H27" s="453">
        <v>2548</v>
      </c>
      <c r="I27" s="453">
        <v>6925</v>
      </c>
      <c r="J27" s="453">
        <v>5582</v>
      </c>
      <c r="K27" s="453">
        <f t="shared" si="1"/>
        <v>119340</v>
      </c>
      <c r="L27" s="453">
        <f t="shared" si="2"/>
        <v>156427.5</v>
      </c>
      <c r="M27" s="456"/>
      <c r="N27" s="447">
        <f t="shared" si="3"/>
        <v>0</v>
      </c>
      <c r="O27" s="446">
        <f t="shared" si="4"/>
        <v>0</v>
      </c>
      <c r="P27" s="446">
        <f t="shared" si="5"/>
        <v>0</v>
      </c>
      <c r="Q27" s="446">
        <f t="shared" si="6"/>
        <v>0</v>
      </c>
      <c r="R27" s="446"/>
      <c r="S27" s="446">
        <f t="shared" si="7"/>
        <v>0</v>
      </c>
      <c r="T27" s="457"/>
      <c r="U27" s="457"/>
      <c r="V27" s="444">
        <f>C27*16000</f>
        <v>0</v>
      </c>
      <c r="W27" s="457"/>
      <c r="X27" s="457"/>
      <c r="Y27" s="457">
        <f t="shared" si="8"/>
        <v>0</v>
      </c>
      <c r="Z27" s="446">
        <f t="shared" si="9"/>
        <v>0</v>
      </c>
      <c r="AA27" s="448">
        <f t="shared" si="10"/>
        <v>0</v>
      </c>
      <c r="AB27" s="457"/>
      <c r="AC27" s="449"/>
      <c r="AD27" s="450">
        <f t="shared" si="11"/>
        <v>0</v>
      </c>
      <c r="AE27" s="451"/>
      <c r="AF27" s="438"/>
    </row>
    <row r="28" spans="1:32" s="458" customFormat="1" ht="23.25" customHeight="1">
      <c r="A28" s="453" t="s">
        <v>446</v>
      </c>
      <c r="B28" s="454">
        <v>0</v>
      </c>
      <c r="C28" s="455"/>
      <c r="D28" s="453">
        <v>43015</v>
      </c>
      <c r="E28" s="453">
        <v>59895</v>
      </c>
      <c r="F28" s="453">
        <v>8970</v>
      </c>
      <c r="G28" s="453">
        <f t="shared" si="0"/>
        <v>111880</v>
      </c>
      <c r="H28" s="453">
        <v>2469</v>
      </c>
      <c r="I28" s="453">
        <v>6711</v>
      </c>
      <c r="J28" s="453">
        <v>6105</v>
      </c>
      <c r="K28" s="453">
        <f t="shared" si="1"/>
        <v>127165</v>
      </c>
      <c r="L28" s="453">
        <f t="shared" si="2"/>
        <v>167820</v>
      </c>
      <c r="M28" s="456"/>
      <c r="N28" s="447">
        <f t="shared" si="3"/>
        <v>0</v>
      </c>
      <c r="O28" s="446">
        <f t="shared" si="4"/>
        <v>0</v>
      </c>
      <c r="P28" s="446">
        <f t="shared" si="5"/>
        <v>0</v>
      </c>
      <c r="Q28" s="446">
        <f t="shared" si="6"/>
        <v>0</v>
      </c>
      <c r="R28" s="446"/>
      <c r="S28" s="446">
        <f t="shared" si="7"/>
        <v>0</v>
      </c>
      <c r="T28" s="457"/>
      <c r="U28" s="457"/>
      <c r="V28" s="444"/>
      <c r="W28" s="457"/>
      <c r="X28" s="457"/>
      <c r="Y28" s="457">
        <f t="shared" si="8"/>
        <v>0</v>
      </c>
      <c r="Z28" s="446">
        <f t="shared" si="9"/>
        <v>0</v>
      </c>
      <c r="AA28" s="448">
        <f t="shared" si="10"/>
        <v>0</v>
      </c>
      <c r="AB28" s="457"/>
      <c r="AC28" s="449"/>
      <c r="AD28" s="450">
        <f t="shared" si="11"/>
        <v>0</v>
      </c>
      <c r="AE28" s="451"/>
      <c r="AF28" s="438"/>
    </row>
    <row r="29" spans="1:32" s="458" customFormat="1" ht="23.25" customHeight="1">
      <c r="A29" s="453" t="s">
        <v>446</v>
      </c>
      <c r="B29" s="454">
        <v>0</v>
      </c>
      <c r="C29" s="455"/>
      <c r="D29" s="453">
        <v>43015</v>
      </c>
      <c r="E29" s="453">
        <v>59895</v>
      </c>
      <c r="F29" s="453">
        <v>0</v>
      </c>
      <c r="G29" s="453">
        <f t="shared" si="0"/>
        <v>102910</v>
      </c>
      <c r="H29" s="453">
        <v>2469</v>
      </c>
      <c r="I29" s="453">
        <v>6711</v>
      </c>
      <c r="J29" s="453">
        <v>5582</v>
      </c>
      <c r="K29" s="453">
        <f t="shared" si="1"/>
        <v>117672</v>
      </c>
      <c r="L29" s="453">
        <f t="shared" si="2"/>
        <v>154365</v>
      </c>
      <c r="M29" s="456"/>
      <c r="N29" s="447">
        <f t="shared" si="3"/>
        <v>0</v>
      </c>
      <c r="O29" s="446">
        <f t="shared" si="4"/>
        <v>0</v>
      </c>
      <c r="P29" s="446">
        <f t="shared" si="5"/>
        <v>0</v>
      </c>
      <c r="Q29" s="446">
        <f t="shared" si="6"/>
        <v>0</v>
      </c>
      <c r="R29" s="446"/>
      <c r="S29" s="446">
        <f t="shared" si="7"/>
        <v>0</v>
      </c>
      <c r="T29" s="457"/>
      <c r="U29" s="457"/>
      <c r="V29" s="444"/>
      <c r="W29" s="457"/>
      <c r="X29" s="457"/>
      <c r="Y29" s="457">
        <f t="shared" si="8"/>
        <v>0</v>
      </c>
      <c r="Z29" s="446">
        <f t="shared" si="9"/>
        <v>0</v>
      </c>
      <c r="AA29" s="448">
        <f t="shared" si="10"/>
        <v>0</v>
      </c>
      <c r="AB29" s="457"/>
      <c r="AC29" s="449"/>
      <c r="AD29" s="450">
        <f t="shared" si="11"/>
        <v>0</v>
      </c>
      <c r="AE29" s="451"/>
      <c r="AF29" s="438"/>
    </row>
    <row r="30" spans="1:32" ht="23.25" customHeight="1">
      <c r="A30" s="453" t="s">
        <v>447</v>
      </c>
      <c r="B30" s="454"/>
      <c r="C30" s="455"/>
      <c r="D30" s="453">
        <v>41645</v>
      </c>
      <c r="E30" s="453">
        <v>59895</v>
      </c>
      <c r="F30" s="453">
        <v>0</v>
      </c>
      <c r="G30" s="453">
        <f t="shared" si="0"/>
        <v>101540</v>
      </c>
      <c r="H30" s="453">
        <v>2390</v>
      </c>
      <c r="I30" s="453">
        <v>6497</v>
      </c>
      <c r="J30" s="453">
        <v>5582</v>
      </c>
      <c r="K30" s="453">
        <f t="shared" si="1"/>
        <v>116009</v>
      </c>
      <c r="L30" s="453">
        <f t="shared" si="2"/>
        <v>152310</v>
      </c>
      <c r="M30" s="456"/>
      <c r="N30" s="447">
        <f t="shared" si="3"/>
        <v>0</v>
      </c>
      <c r="O30" s="446">
        <f t="shared" si="4"/>
        <v>0</v>
      </c>
      <c r="P30" s="446">
        <f t="shared" si="5"/>
        <v>0</v>
      </c>
      <c r="Q30" s="446">
        <f t="shared" si="6"/>
        <v>0</v>
      </c>
      <c r="R30" s="446"/>
      <c r="S30" s="446">
        <f t="shared" si="7"/>
        <v>0</v>
      </c>
      <c r="T30" s="457"/>
      <c r="U30" s="457"/>
      <c r="V30" s="444"/>
      <c r="W30" s="457"/>
      <c r="X30" s="457"/>
      <c r="Y30" s="457">
        <f t="shared" si="8"/>
        <v>0</v>
      </c>
      <c r="Z30" s="446">
        <f t="shared" si="9"/>
        <v>0</v>
      </c>
      <c r="AA30" s="448">
        <f t="shared" si="10"/>
        <v>0</v>
      </c>
      <c r="AB30" s="457"/>
      <c r="AC30" s="449"/>
      <c r="AD30" s="450">
        <f t="shared" si="11"/>
        <v>0</v>
      </c>
      <c r="AE30" s="451"/>
      <c r="AF30" s="438"/>
    </row>
    <row r="31" spans="1:32" ht="23.25" customHeight="1">
      <c r="A31" s="453" t="s">
        <v>448</v>
      </c>
      <c r="B31" s="454">
        <v>8</v>
      </c>
      <c r="C31" s="455"/>
      <c r="D31" s="453">
        <v>49875</v>
      </c>
      <c r="E31" s="453">
        <v>59895</v>
      </c>
      <c r="F31" s="453">
        <v>0</v>
      </c>
      <c r="G31" s="453">
        <f t="shared" si="0"/>
        <v>109770</v>
      </c>
      <c r="H31" s="453">
        <v>2863</v>
      </c>
      <c r="I31" s="453">
        <v>7780</v>
      </c>
      <c r="J31" s="453">
        <v>5819</v>
      </c>
      <c r="K31" s="453">
        <f t="shared" si="1"/>
        <v>126232</v>
      </c>
      <c r="L31" s="453">
        <f t="shared" si="2"/>
        <v>164655</v>
      </c>
      <c r="M31" s="456"/>
      <c r="N31" s="447">
        <f t="shared" si="3"/>
        <v>0</v>
      </c>
      <c r="O31" s="446">
        <f t="shared" si="4"/>
        <v>0</v>
      </c>
      <c r="P31" s="446">
        <f t="shared" si="5"/>
        <v>0</v>
      </c>
      <c r="Q31" s="446">
        <f t="shared" si="6"/>
        <v>0</v>
      </c>
      <c r="R31" s="446"/>
      <c r="S31" s="446">
        <f t="shared" si="7"/>
        <v>0</v>
      </c>
      <c r="T31" s="457"/>
      <c r="U31" s="457"/>
      <c r="V31" s="444"/>
      <c r="W31" s="457"/>
      <c r="X31" s="457"/>
      <c r="Y31" s="457">
        <f t="shared" si="8"/>
        <v>0</v>
      </c>
      <c r="Z31" s="446">
        <f t="shared" si="9"/>
        <v>0</v>
      </c>
      <c r="AA31" s="448">
        <f t="shared" si="10"/>
        <v>0</v>
      </c>
      <c r="AB31" s="457"/>
      <c r="AC31" s="449"/>
      <c r="AD31" s="450">
        <f t="shared" si="11"/>
        <v>0</v>
      </c>
      <c r="AE31" s="451"/>
      <c r="AF31" s="438"/>
    </row>
    <row r="32" spans="1:32" s="468" customFormat="1" ht="23.25" customHeight="1">
      <c r="A32" s="459" t="s">
        <v>100</v>
      </c>
      <c r="B32" s="460">
        <f>SUM(B7:B31)</f>
        <v>84</v>
      </c>
      <c r="C32" s="460">
        <f>SUM(C7:C31)</f>
        <v>0</v>
      </c>
      <c r="D32" s="459"/>
      <c r="E32" s="459"/>
      <c r="F32" s="459"/>
      <c r="G32" s="459"/>
      <c r="H32" s="459"/>
      <c r="I32" s="459">
        <f>ROUND(D32*2*12%*65%,0)</f>
        <v>0</v>
      </c>
      <c r="J32" s="459"/>
      <c r="K32" s="459">
        <f t="shared" si="1"/>
        <v>0</v>
      </c>
      <c r="L32" s="459">
        <f t="shared" si="2"/>
        <v>0</v>
      </c>
      <c r="M32" s="461"/>
      <c r="N32" s="462">
        <f t="shared" ref="N32:Z32" si="12">SUM(N7:N31)</f>
        <v>0</v>
      </c>
      <c r="O32" s="463">
        <f t="shared" si="12"/>
        <v>0</v>
      </c>
      <c r="P32" s="463">
        <f t="shared" si="12"/>
        <v>0</v>
      </c>
      <c r="Q32" s="463">
        <f t="shared" si="12"/>
        <v>0</v>
      </c>
      <c r="R32" s="463">
        <f t="shared" si="12"/>
        <v>0</v>
      </c>
      <c r="S32" s="463">
        <f t="shared" si="12"/>
        <v>0</v>
      </c>
      <c r="T32" s="463">
        <f t="shared" si="12"/>
        <v>0</v>
      </c>
      <c r="U32" s="463">
        <f t="shared" si="12"/>
        <v>0</v>
      </c>
      <c r="V32" s="463">
        <f t="shared" si="12"/>
        <v>0</v>
      </c>
      <c r="W32" s="463">
        <f t="shared" si="12"/>
        <v>0</v>
      </c>
      <c r="X32" s="463">
        <f t="shared" si="12"/>
        <v>0</v>
      </c>
      <c r="Y32" s="463">
        <f t="shared" si="12"/>
        <v>0</v>
      </c>
      <c r="Z32" s="463">
        <f t="shared" si="12"/>
        <v>0</v>
      </c>
      <c r="AA32" s="463">
        <f>ROUND(SUM(AA7:AA31),0)</f>
        <v>0</v>
      </c>
      <c r="AB32" s="463">
        <f>SUM(AB7:AB31)</f>
        <v>0</v>
      </c>
      <c r="AC32" s="464"/>
      <c r="AD32" s="465">
        <f>SUM(AD7:AD31)</f>
        <v>0</v>
      </c>
      <c r="AE32" s="466"/>
      <c r="AF32" s="467"/>
    </row>
    <row r="33" spans="1:32" s="458" customFormat="1" ht="23.25" customHeight="1">
      <c r="A33" s="453" t="s">
        <v>449</v>
      </c>
      <c r="B33" s="455">
        <v>6</v>
      </c>
      <c r="C33" s="455"/>
      <c r="D33" s="453">
        <v>53305</v>
      </c>
      <c r="E33" s="453">
        <v>46230</v>
      </c>
      <c r="F33" s="453">
        <v>27280</v>
      </c>
      <c r="G33" s="453">
        <f t="shared" ref="G33:G68" si="13">SUM(D33:F33)</f>
        <v>126815</v>
      </c>
      <c r="H33" s="453">
        <v>3060</v>
      </c>
      <c r="I33" s="453">
        <v>8315</v>
      </c>
      <c r="J33" s="453">
        <v>6961</v>
      </c>
      <c r="K33" s="453">
        <f t="shared" si="1"/>
        <v>145151</v>
      </c>
      <c r="L33" s="453">
        <f t="shared" si="2"/>
        <v>190222.5</v>
      </c>
      <c r="M33" s="456"/>
      <c r="N33" s="447">
        <f t="shared" ref="N33:N68" si="14">G33*12*C33</f>
        <v>0</v>
      </c>
      <c r="O33" s="446">
        <f t="shared" ref="O33:O68" si="15">IF(F33&gt;0,ROUND(G33/30*10,0)*C33,0)</f>
        <v>0</v>
      </c>
      <c r="P33" s="446">
        <f t="shared" ref="P33:P68" si="16">H33*C33*12</f>
        <v>0</v>
      </c>
      <c r="Q33" s="446">
        <f t="shared" ref="Q33:Q68" si="17">J33*C33*12</f>
        <v>0</v>
      </c>
      <c r="R33" s="446"/>
      <c r="S33" s="446">
        <f t="shared" ref="S33:S68" si="18">SUM(P33:R33)</f>
        <v>0</v>
      </c>
      <c r="T33" s="457"/>
      <c r="U33" s="457"/>
      <c r="V33" s="444">
        <f>C33*16000</f>
        <v>0</v>
      </c>
      <c r="W33" s="457"/>
      <c r="X33" s="457"/>
      <c r="Y33" s="457">
        <f t="shared" ref="Y33:Y68" si="19">SUM(S33:X33)</f>
        <v>0</v>
      </c>
      <c r="Z33" s="446">
        <f t="shared" ref="Z33:Z68" si="20">I33*C33*12</f>
        <v>0</v>
      </c>
      <c r="AA33" s="448">
        <f t="shared" ref="AA33:AA68" si="21">G33*1.5*C33</f>
        <v>0</v>
      </c>
      <c r="AB33" s="457"/>
      <c r="AC33" s="449"/>
      <c r="AD33" s="450">
        <f t="shared" ref="AD33:AD68" si="22">N33+O33+Y33+Z33+AA33+AB33</f>
        <v>0</v>
      </c>
      <c r="AE33" s="466"/>
      <c r="AF33" s="438"/>
    </row>
    <row r="34" spans="1:32" s="458" customFormat="1" ht="23.25" customHeight="1">
      <c r="A34" s="453" t="s">
        <v>449</v>
      </c>
      <c r="B34" s="455">
        <v>0</v>
      </c>
      <c r="C34" s="455"/>
      <c r="D34" s="453">
        <v>53305</v>
      </c>
      <c r="E34" s="453">
        <v>46230</v>
      </c>
      <c r="F34" s="453">
        <v>17680</v>
      </c>
      <c r="G34" s="453">
        <f t="shared" si="13"/>
        <v>117215</v>
      </c>
      <c r="H34" s="453">
        <v>3060</v>
      </c>
      <c r="I34" s="453">
        <v>8315</v>
      </c>
      <c r="J34" s="453">
        <v>6390</v>
      </c>
      <c r="K34" s="453">
        <f t="shared" si="1"/>
        <v>134980</v>
      </c>
      <c r="L34" s="453">
        <f t="shared" si="2"/>
        <v>175822.5</v>
      </c>
      <c r="M34" s="456"/>
      <c r="N34" s="447">
        <f t="shared" si="14"/>
        <v>0</v>
      </c>
      <c r="O34" s="446">
        <f t="shared" si="15"/>
        <v>0</v>
      </c>
      <c r="P34" s="446">
        <f t="shared" si="16"/>
        <v>0</v>
      </c>
      <c r="Q34" s="446">
        <f t="shared" si="17"/>
        <v>0</v>
      </c>
      <c r="R34" s="446"/>
      <c r="S34" s="446">
        <f t="shared" si="18"/>
        <v>0</v>
      </c>
      <c r="T34" s="457"/>
      <c r="U34" s="457"/>
      <c r="V34" s="444">
        <f>C34*16000</f>
        <v>0</v>
      </c>
      <c r="W34" s="457"/>
      <c r="X34" s="457"/>
      <c r="Y34" s="457">
        <f t="shared" si="19"/>
        <v>0</v>
      </c>
      <c r="Z34" s="446">
        <f t="shared" si="20"/>
        <v>0</v>
      </c>
      <c r="AA34" s="448">
        <f t="shared" si="21"/>
        <v>0</v>
      </c>
      <c r="AB34" s="457"/>
      <c r="AC34" s="449"/>
      <c r="AD34" s="450">
        <f t="shared" si="22"/>
        <v>0</v>
      </c>
      <c r="AE34" s="466"/>
      <c r="AF34" s="438"/>
    </row>
    <row r="35" spans="1:32" s="458" customFormat="1" ht="23.25" customHeight="1">
      <c r="A35" s="453" t="s">
        <v>449</v>
      </c>
      <c r="B35" s="455">
        <v>3</v>
      </c>
      <c r="C35" s="455"/>
      <c r="D35" s="453">
        <v>53305</v>
      </c>
      <c r="E35" s="453">
        <v>46230</v>
      </c>
      <c r="F35" s="453">
        <v>8970</v>
      </c>
      <c r="G35" s="453">
        <f t="shared" si="13"/>
        <v>108505</v>
      </c>
      <c r="H35" s="453">
        <v>3060</v>
      </c>
      <c r="I35" s="453">
        <v>8315</v>
      </c>
      <c r="J35" s="453">
        <v>5819</v>
      </c>
      <c r="K35" s="453">
        <f t="shared" si="1"/>
        <v>125699</v>
      </c>
      <c r="L35" s="453">
        <f t="shared" si="2"/>
        <v>162757.5</v>
      </c>
      <c r="M35" s="456"/>
      <c r="N35" s="447">
        <f t="shared" si="14"/>
        <v>0</v>
      </c>
      <c r="O35" s="446">
        <f t="shared" si="15"/>
        <v>0</v>
      </c>
      <c r="P35" s="446">
        <f t="shared" si="16"/>
        <v>0</v>
      </c>
      <c r="Q35" s="446">
        <f t="shared" si="17"/>
        <v>0</v>
      </c>
      <c r="R35" s="446"/>
      <c r="S35" s="446">
        <f t="shared" si="18"/>
        <v>0</v>
      </c>
      <c r="T35" s="457"/>
      <c r="U35" s="457"/>
      <c r="V35" s="444">
        <f>C35*16000</f>
        <v>0</v>
      </c>
      <c r="W35" s="457"/>
      <c r="X35" s="457"/>
      <c r="Y35" s="457">
        <f t="shared" si="19"/>
        <v>0</v>
      </c>
      <c r="Z35" s="446">
        <f t="shared" si="20"/>
        <v>0</v>
      </c>
      <c r="AA35" s="448">
        <f t="shared" si="21"/>
        <v>0</v>
      </c>
      <c r="AB35" s="457"/>
      <c r="AC35" s="449"/>
      <c r="AD35" s="450">
        <f t="shared" si="22"/>
        <v>0</v>
      </c>
      <c r="AE35" s="466"/>
      <c r="AF35" s="438"/>
    </row>
    <row r="36" spans="1:32" s="458" customFormat="1" ht="23.25" customHeight="1">
      <c r="A36" s="453" t="s">
        <v>449</v>
      </c>
      <c r="B36" s="455">
        <v>39</v>
      </c>
      <c r="C36" s="455"/>
      <c r="D36" s="453">
        <v>53305</v>
      </c>
      <c r="E36" s="453">
        <v>46230</v>
      </c>
      <c r="F36" s="453">
        <v>0</v>
      </c>
      <c r="G36" s="453">
        <f t="shared" si="13"/>
        <v>99535</v>
      </c>
      <c r="H36" s="453">
        <v>3060</v>
      </c>
      <c r="I36" s="453">
        <v>8315</v>
      </c>
      <c r="J36" s="453">
        <v>5344</v>
      </c>
      <c r="K36" s="453">
        <f t="shared" si="1"/>
        <v>116254</v>
      </c>
      <c r="L36" s="453">
        <f t="shared" si="2"/>
        <v>149302.5</v>
      </c>
      <c r="M36" s="456"/>
      <c r="N36" s="447">
        <f t="shared" si="14"/>
        <v>0</v>
      </c>
      <c r="O36" s="446">
        <f t="shared" si="15"/>
        <v>0</v>
      </c>
      <c r="P36" s="446">
        <f t="shared" si="16"/>
        <v>0</v>
      </c>
      <c r="Q36" s="446">
        <f t="shared" si="17"/>
        <v>0</v>
      </c>
      <c r="R36" s="446"/>
      <c r="S36" s="446">
        <f t="shared" si="18"/>
        <v>0</v>
      </c>
      <c r="T36" s="457"/>
      <c r="U36" s="457"/>
      <c r="V36" s="444"/>
      <c r="W36" s="457"/>
      <c r="X36" s="457"/>
      <c r="Y36" s="457">
        <f t="shared" si="19"/>
        <v>0</v>
      </c>
      <c r="Z36" s="446">
        <f t="shared" si="20"/>
        <v>0</v>
      </c>
      <c r="AA36" s="448">
        <f t="shared" si="21"/>
        <v>0</v>
      </c>
      <c r="AB36" s="457"/>
      <c r="AC36" s="449"/>
      <c r="AD36" s="450">
        <f t="shared" si="22"/>
        <v>0</v>
      </c>
      <c r="AE36" s="466"/>
      <c r="AF36" s="438"/>
    </row>
    <row r="37" spans="1:32" s="458" customFormat="1" ht="23.25" customHeight="1">
      <c r="A37" s="453" t="s">
        <v>450</v>
      </c>
      <c r="B37" s="455">
        <v>1</v>
      </c>
      <c r="C37" s="455"/>
      <c r="D37" s="453">
        <v>51250</v>
      </c>
      <c r="E37" s="453">
        <v>46230</v>
      </c>
      <c r="F37" s="453">
        <v>27280</v>
      </c>
      <c r="G37" s="453">
        <f t="shared" si="13"/>
        <v>124760</v>
      </c>
      <c r="H37" s="453">
        <v>2941</v>
      </c>
      <c r="I37" s="453">
        <v>7995</v>
      </c>
      <c r="J37" s="453">
        <v>6676</v>
      </c>
      <c r="K37" s="453">
        <f t="shared" si="1"/>
        <v>142372</v>
      </c>
      <c r="L37" s="453">
        <f t="shared" si="2"/>
        <v>187140</v>
      </c>
      <c r="M37" s="456"/>
      <c r="N37" s="447">
        <f t="shared" si="14"/>
        <v>0</v>
      </c>
      <c r="O37" s="446">
        <f t="shared" si="15"/>
        <v>0</v>
      </c>
      <c r="P37" s="446">
        <f t="shared" si="16"/>
        <v>0</v>
      </c>
      <c r="Q37" s="446">
        <f t="shared" si="17"/>
        <v>0</v>
      </c>
      <c r="R37" s="446"/>
      <c r="S37" s="446">
        <f t="shared" si="18"/>
        <v>0</v>
      </c>
      <c r="T37" s="457"/>
      <c r="U37" s="457"/>
      <c r="V37" s="444">
        <f>C37*16000</f>
        <v>0</v>
      </c>
      <c r="W37" s="457"/>
      <c r="X37" s="457"/>
      <c r="Y37" s="457">
        <f t="shared" si="19"/>
        <v>0</v>
      </c>
      <c r="Z37" s="446">
        <f t="shared" si="20"/>
        <v>0</v>
      </c>
      <c r="AA37" s="448">
        <f t="shared" si="21"/>
        <v>0</v>
      </c>
      <c r="AB37" s="457"/>
      <c r="AC37" s="449"/>
      <c r="AD37" s="450">
        <f t="shared" si="22"/>
        <v>0</v>
      </c>
      <c r="AE37" s="466"/>
      <c r="AF37" s="438"/>
    </row>
    <row r="38" spans="1:32" s="458" customFormat="1" ht="23.25" customHeight="1">
      <c r="A38" s="453" t="s">
        <v>450</v>
      </c>
      <c r="B38" s="455">
        <v>0</v>
      </c>
      <c r="C38" s="455"/>
      <c r="D38" s="453">
        <v>51250</v>
      </c>
      <c r="E38" s="453">
        <v>46230</v>
      </c>
      <c r="F38" s="453">
        <v>8970</v>
      </c>
      <c r="G38" s="453">
        <f t="shared" si="13"/>
        <v>106450</v>
      </c>
      <c r="H38" s="453">
        <v>2941</v>
      </c>
      <c r="I38" s="453">
        <v>7995</v>
      </c>
      <c r="J38" s="453">
        <v>5819</v>
      </c>
      <c r="K38" s="453">
        <f t="shared" si="1"/>
        <v>123205</v>
      </c>
      <c r="L38" s="453">
        <f t="shared" si="2"/>
        <v>159675</v>
      </c>
      <c r="M38" s="456"/>
      <c r="N38" s="447">
        <f t="shared" si="14"/>
        <v>0</v>
      </c>
      <c r="O38" s="446">
        <f t="shared" si="15"/>
        <v>0</v>
      </c>
      <c r="P38" s="446">
        <f t="shared" si="16"/>
        <v>0</v>
      </c>
      <c r="Q38" s="446">
        <f t="shared" si="17"/>
        <v>0</v>
      </c>
      <c r="R38" s="446"/>
      <c r="S38" s="446">
        <f t="shared" si="18"/>
        <v>0</v>
      </c>
      <c r="T38" s="457"/>
      <c r="U38" s="457"/>
      <c r="V38" s="444">
        <f>C38*16000</f>
        <v>0</v>
      </c>
      <c r="W38" s="457"/>
      <c r="X38" s="457"/>
      <c r="Y38" s="457">
        <f t="shared" si="19"/>
        <v>0</v>
      </c>
      <c r="Z38" s="446">
        <f t="shared" si="20"/>
        <v>0</v>
      </c>
      <c r="AA38" s="448">
        <f t="shared" si="21"/>
        <v>0</v>
      </c>
      <c r="AB38" s="457"/>
      <c r="AC38" s="449"/>
      <c r="AD38" s="450">
        <f t="shared" si="22"/>
        <v>0</v>
      </c>
      <c r="AE38" s="466"/>
      <c r="AF38" s="438"/>
    </row>
    <row r="39" spans="1:32" s="458" customFormat="1" ht="23.25" customHeight="1">
      <c r="A39" s="453" t="s">
        <v>450</v>
      </c>
      <c r="B39" s="455">
        <v>2</v>
      </c>
      <c r="C39" s="455"/>
      <c r="D39" s="453">
        <v>51250</v>
      </c>
      <c r="E39" s="453">
        <v>46230</v>
      </c>
      <c r="F39" s="453"/>
      <c r="G39" s="453">
        <f t="shared" si="13"/>
        <v>97480</v>
      </c>
      <c r="H39" s="453">
        <v>2941</v>
      </c>
      <c r="I39" s="453">
        <v>7995</v>
      </c>
      <c r="J39" s="453">
        <v>5344</v>
      </c>
      <c r="K39" s="453">
        <f t="shared" ref="K39:K70" si="23">SUM(G39:J39)</f>
        <v>113760</v>
      </c>
      <c r="L39" s="453">
        <f t="shared" ref="L39:L70" si="24">G39*1.5</f>
        <v>146220</v>
      </c>
      <c r="M39" s="456"/>
      <c r="N39" s="447">
        <f t="shared" si="14"/>
        <v>0</v>
      </c>
      <c r="O39" s="446">
        <f t="shared" si="15"/>
        <v>0</v>
      </c>
      <c r="P39" s="446">
        <f t="shared" si="16"/>
        <v>0</v>
      </c>
      <c r="Q39" s="446">
        <f t="shared" si="17"/>
        <v>0</v>
      </c>
      <c r="R39" s="446"/>
      <c r="S39" s="446">
        <f t="shared" si="18"/>
        <v>0</v>
      </c>
      <c r="T39" s="457"/>
      <c r="U39" s="457"/>
      <c r="V39" s="444"/>
      <c r="W39" s="457"/>
      <c r="X39" s="457"/>
      <c r="Y39" s="457">
        <f t="shared" si="19"/>
        <v>0</v>
      </c>
      <c r="Z39" s="446">
        <f t="shared" si="20"/>
        <v>0</v>
      </c>
      <c r="AA39" s="448">
        <f t="shared" si="21"/>
        <v>0</v>
      </c>
      <c r="AB39" s="457"/>
      <c r="AC39" s="449"/>
      <c r="AD39" s="450">
        <f t="shared" si="22"/>
        <v>0</v>
      </c>
      <c r="AE39" s="466"/>
      <c r="AF39" s="438"/>
    </row>
    <row r="40" spans="1:32" s="458" customFormat="1" ht="23.25" customHeight="1">
      <c r="A40" s="453" t="s">
        <v>451</v>
      </c>
      <c r="B40" s="455">
        <v>1</v>
      </c>
      <c r="C40" s="455"/>
      <c r="D40" s="453">
        <v>49875</v>
      </c>
      <c r="E40" s="453">
        <v>46230</v>
      </c>
      <c r="F40" s="453">
        <v>8970</v>
      </c>
      <c r="G40" s="453">
        <f t="shared" si="13"/>
        <v>105075</v>
      </c>
      <c r="H40" s="453">
        <v>2863</v>
      </c>
      <c r="I40" s="453">
        <v>7780</v>
      </c>
      <c r="J40" s="453">
        <v>5582</v>
      </c>
      <c r="K40" s="453">
        <f t="shared" si="23"/>
        <v>121300</v>
      </c>
      <c r="L40" s="453">
        <f t="shared" si="24"/>
        <v>157612.5</v>
      </c>
      <c r="M40" s="456"/>
      <c r="N40" s="447">
        <f t="shared" si="14"/>
        <v>0</v>
      </c>
      <c r="O40" s="446">
        <f t="shared" si="15"/>
        <v>0</v>
      </c>
      <c r="P40" s="446">
        <f t="shared" si="16"/>
        <v>0</v>
      </c>
      <c r="Q40" s="446">
        <f t="shared" si="17"/>
        <v>0</v>
      </c>
      <c r="R40" s="446"/>
      <c r="S40" s="446">
        <f t="shared" si="18"/>
        <v>0</v>
      </c>
      <c r="T40" s="457"/>
      <c r="U40" s="457"/>
      <c r="V40" s="444">
        <f>C40*16000</f>
        <v>0</v>
      </c>
      <c r="W40" s="457"/>
      <c r="X40" s="457"/>
      <c r="Y40" s="457">
        <f t="shared" si="19"/>
        <v>0</v>
      </c>
      <c r="Z40" s="446">
        <f t="shared" si="20"/>
        <v>0</v>
      </c>
      <c r="AA40" s="448">
        <f t="shared" si="21"/>
        <v>0</v>
      </c>
      <c r="AB40" s="457"/>
      <c r="AC40" s="449"/>
      <c r="AD40" s="450">
        <f t="shared" si="22"/>
        <v>0</v>
      </c>
      <c r="AE40" s="466"/>
      <c r="AF40" s="438"/>
    </row>
    <row r="41" spans="1:32" s="458" customFormat="1" ht="23.25" customHeight="1">
      <c r="A41" s="453" t="s">
        <v>451</v>
      </c>
      <c r="B41" s="455">
        <v>2</v>
      </c>
      <c r="C41" s="455"/>
      <c r="D41" s="453">
        <v>49875</v>
      </c>
      <c r="E41" s="453">
        <v>46230</v>
      </c>
      <c r="F41" s="453">
        <v>0</v>
      </c>
      <c r="G41" s="453">
        <f t="shared" si="13"/>
        <v>96105</v>
      </c>
      <c r="H41" s="453">
        <v>2863</v>
      </c>
      <c r="I41" s="453">
        <v>7780</v>
      </c>
      <c r="J41" s="453">
        <v>5106</v>
      </c>
      <c r="K41" s="453">
        <f t="shared" si="23"/>
        <v>111854</v>
      </c>
      <c r="L41" s="453">
        <f t="shared" si="24"/>
        <v>144157.5</v>
      </c>
      <c r="M41" s="456"/>
      <c r="N41" s="447">
        <f t="shared" si="14"/>
        <v>0</v>
      </c>
      <c r="O41" s="446">
        <f t="shared" si="15"/>
        <v>0</v>
      </c>
      <c r="P41" s="446">
        <f t="shared" si="16"/>
        <v>0</v>
      </c>
      <c r="Q41" s="446">
        <f t="shared" si="17"/>
        <v>0</v>
      </c>
      <c r="R41" s="446"/>
      <c r="S41" s="446">
        <f t="shared" si="18"/>
        <v>0</v>
      </c>
      <c r="T41" s="457"/>
      <c r="U41" s="457"/>
      <c r="V41" s="444"/>
      <c r="W41" s="457"/>
      <c r="X41" s="457"/>
      <c r="Y41" s="457">
        <f t="shared" si="19"/>
        <v>0</v>
      </c>
      <c r="Z41" s="446">
        <f t="shared" si="20"/>
        <v>0</v>
      </c>
      <c r="AA41" s="448">
        <f t="shared" si="21"/>
        <v>0</v>
      </c>
      <c r="AB41" s="457"/>
      <c r="AC41" s="449"/>
      <c r="AD41" s="450">
        <f t="shared" si="22"/>
        <v>0</v>
      </c>
      <c r="AE41" s="466"/>
      <c r="AF41" s="438"/>
    </row>
    <row r="42" spans="1:32" s="458" customFormat="1" ht="23.25" customHeight="1">
      <c r="A42" s="453" t="s">
        <v>452</v>
      </c>
      <c r="B42" s="455">
        <v>1</v>
      </c>
      <c r="C42" s="455"/>
      <c r="D42" s="453">
        <v>48505</v>
      </c>
      <c r="E42" s="453">
        <v>46230</v>
      </c>
      <c r="F42" s="453">
        <v>27280</v>
      </c>
      <c r="G42" s="453">
        <f t="shared" si="13"/>
        <v>122015</v>
      </c>
      <c r="H42" s="453">
        <v>2784</v>
      </c>
      <c r="I42" s="453">
        <v>7567</v>
      </c>
      <c r="J42" s="453">
        <v>6676</v>
      </c>
      <c r="K42" s="453">
        <f t="shared" si="23"/>
        <v>139042</v>
      </c>
      <c r="L42" s="453">
        <f t="shared" si="24"/>
        <v>183022.5</v>
      </c>
      <c r="M42" s="456"/>
      <c r="N42" s="447">
        <f t="shared" si="14"/>
        <v>0</v>
      </c>
      <c r="O42" s="446">
        <f t="shared" si="15"/>
        <v>0</v>
      </c>
      <c r="P42" s="446">
        <f t="shared" si="16"/>
        <v>0</v>
      </c>
      <c r="Q42" s="446">
        <f t="shared" si="17"/>
        <v>0</v>
      </c>
      <c r="R42" s="446"/>
      <c r="S42" s="446">
        <f t="shared" si="18"/>
        <v>0</v>
      </c>
      <c r="T42" s="457"/>
      <c r="U42" s="457"/>
      <c r="V42" s="444">
        <f>C42*16000</f>
        <v>0</v>
      </c>
      <c r="W42" s="457"/>
      <c r="X42" s="457"/>
      <c r="Y42" s="457">
        <f t="shared" si="19"/>
        <v>0</v>
      </c>
      <c r="Z42" s="446">
        <f t="shared" si="20"/>
        <v>0</v>
      </c>
      <c r="AA42" s="448">
        <f t="shared" si="21"/>
        <v>0</v>
      </c>
      <c r="AB42" s="457"/>
      <c r="AC42" s="449"/>
      <c r="AD42" s="450">
        <f t="shared" si="22"/>
        <v>0</v>
      </c>
      <c r="AE42" s="466"/>
      <c r="AF42" s="438"/>
    </row>
    <row r="43" spans="1:32" s="458" customFormat="1" ht="23.25" customHeight="1">
      <c r="A43" s="453" t="s">
        <v>452</v>
      </c>
      <c r="B43" s="455">
        <v>1</v>
      </c>
      <c r="C43" s="455"/>
      <c r="D43" s="453">
        <v>48505</v>
      </c>
      <c r="E43" s="453">
        <v>46230</v>
      </c>
      <c r="F43" s="453">
        <v>8970</v>
      </c>
      <c r="G43" s="453">
        <f t="shared" si="13"/>
        <v>103705</v>
      </c>
      <c r="H43" s="453">
        <v>2784</v>
      </c>
      <c r="I43" s="453">
        <v>7567</v>
      </c>
      <c r="J43" s="453">
        <v>5582</v>
      </c>
      <c r="K43" s="453">
        <f t="shared" si="23"/>
        <v>119638</v>
      </c>
      <c r="L43" s="453">
        <f t="shared" si="24"/>
        <v>155557.5</v>
      </c>
      <c r="M43" s="456"/>
      <c r="N43" s="447">
        <f t="shared" si="14"/>
        <v>0</v>
      </c>
      <c r="O43" s="446">
        <f t="shared" si="15"/>
        <v>0</v>
      </c>
      <c r="P43" s="446">
        <f t="shared" si="16"/>
        <v>0</v>
      </c>
      <c r="Q43" s="446">
        <f t="shared" si="17"/>
        <v>0</v>
      </c>
      <c r="R43" s="446"/>
      <c r="S43" s="446">
        <f t="shared" si="18"/>
        <v>0</v>
      </c>
      <c r="T43" s="457"/>
      <c r="U43" s="457"/>
      <c r="V43" s="444">
        <f>C43*16000</f>
        <v>0</v>
      </c>
      <c r="W43" s="457"/>
      <c r="X43" s="457"/>
      <c r="Y43" s="457">
        <f t="shared" si="19"/>
        <v>0</v>
      </c>
      <c r="Z43" s="446">
        <f t="shared" si="20"/>
        <v>0</v>
      </c>
      <c r="AA43" s="448">
        <f t="shared" si="21"/>
        <v>0</v>
      </c>
      <c r="AB43" s="457"/>
      <c r="AC43" s="449"/>
      <c r="AD43" s="450">
        <f t="shared" si="22"/>
        <v>0</v>
      </c>
      <c r="AE43" s="466"/>
      <c r="AF43" s="438"/>
    </row>
    <row r="44" spans="1:32" s="458" customFormat="1" ht="23.25" customHeight="1">
      <c r="A44" s="453" t="s">
        <v>452</v>
      </c>
      <c r="B44" s="455">
        <v>3</v>
      </c>
      <c r="C44" s="455"/>
      <c r="D44" s="453">
        <v>48505</v>
      </c>
      <c r="E44" s="453">
        <v>46230</v>
      </c>
      <c r="F44" s="453">
        <v>0</v>
      </c>
      <c r="G44" s="453">
        <f t="shared" si="13"/>
        <v>94735</v>
      </c>
      <c r="H44" s="453">
        <v>2784</v>
      </c>
      <c r="I44" s="453">
        <v>7567</v>
      </c>
      <c r="J44" s="453">
        <v>5106</v>
      </c>
      <c r="K44" s="453">
        <f t="shared" si="23"/>
        <v>110192</v>
      </c>
      <c r="L44" s="453">
        <f t="shared" si="24"/>
        <v>142102.5</v>
      </c>
      <c r="M44" s="456"/>
      <c r="N44" s="447">
        <f t="shared" si="14"/>
        <v>0</v>
      </c>
      <c r="O44" s="446">
        <f t="shared" si="15"/>
        <v>0</v>
      </c>
      <c r="P44" s="446">
        <f t="shared" si="16"/>
        <v>0</v>
      </c>
      <c r="Q44" s="446">
        <f t="shared" si="17"/>
        <v>0</v>
      </c>
      <c r="R44" s="446"/>
      <c r="S44" s="446">
        <f t="shared" si="18"/>
        <v>0</v>
      </c>
      <c r="T44" s="457"/>
      <c r="U44" s="457"/>
      <c r="V44" s="444"/>
      <c r="W44" s="457"/>
      <c r="X44" s="457"/>
      <c r="Y44" s="457">
        <f t="shared" si="19"/>
        <v>0</v>
      </c>
      <c r="Z44" s="446">
        <f t="shared" si="20"/>
        <v>0</v>
      </c>
      <c r="AA44" s="448">
        <f t="shared" si="21"/>
        <v>0</v>
      </c>
      <c r="AB44" s="457"/>
      <c r="AC44" s="449"/>
      <c r="AD44" s="450">
        <f t="shared" si="22"/>
        <v>0</v>
      </c>
      <c r="AE44" s="466"/>
      <c r="AF44" s="438"/>
    </row>
    <row r="45" spans="1:32" ht="23.25" customHeight="1">
      <c r="A45" s="453" t="s">
        <v>453</v>
      </c>
      <c r="B45" s="455">
        <v>1</v>
      </c>
      <c r="C45" s="455"/>
      <c r="D45" s="453">
        <v>47130</v>
      </c>
      <c r="E45" s="453">
        <v>46230</v>
      </c>
      <c r="F45" s="453">
        <v>27280</v>
      </c>
      <c r="G45" s="453">
        <f t="shared" si="13"/>
        <v>120640</v>
      </c>
      <c r="H45" s="453">
        <v>2705</v>
      </c>
      <c r="I45" s="453">
        <v>7352</v>
      </c>
      <c r="J45" s="453">
        <v>6390</v>
      </c>
      <c r="K45" s="453">
        <f t="shared" si="23"/>
        <v>137087</v>
      </c>
      <c r="L45" s="453">
        <f t="shared" si="24"/>
        <v>180960</v>
      </c>
      <c r="M45" s="456"/>
      <c r="N45" s="447">
        <f t="shared" si="14"/>
        <v>0</v>
      </c>
      <c r="O45" s="446">
        <f t="shared" si="15"/>
        <v>0</v>
      </c>
      <c r="P45" s="446">
        <f t="shared" si="16"/>
        <v>0</v>
      </c>
      <c r="Q45" s="446">
        <f t="shared" si="17"/>
        <v>0</v>
      </c>
      <c r="R45" s="446"/>
      <c r="S45" s="446">
        <f t="shared" si="18"/>
        <v>0</v>
      </c>
      <c r="T45" s="457"/>
      <c r="U45" s="457"/>
      <c r="V45" s="444">
        <f t="shared" ref="V45:V50" si="25">C45*16000</f>
        <v>0</v>
      </c>
      <c r="W45" s="457"/>
      <c r="X45" s="457"/>
      <c r="Y45" s="457">
        <f t="shared" si="19"/>
        <v>0</v>
      </c>
      <c r="Z45" s="446">
        <f t="shared" si="20"/>
        <v>0</v>
      </c>
      <c r="AA45" s="448">
        <f t="shared" si="21"/>
        <v>0</v>
      </c>
      <c r="AB45" s="457"/>
      <c r="AC45" s="449"/>
      <c r="AD45" s="450">
        <f t="shared" si="22"/>
        <v>0</v>
      </c>
      <c r="AE45" s="466"/>
      <c r="AF45" s="438"/>
    </row>
    <row r="46" spans="1:32" ht="23.25" customHeight="1">
      <c r="A46" s="453" t="s">
        <v>453</v>
      </c>
      <c r="B46" s="455">
        <v>1</v>
      </c>
      <c r="C46" s="455"/>
      <c r="D46" s="453">
        <v>47130</v>
      </c>
      <c r="E46" s="453">
        <v>46230</v>
      </c>
      <c r="F46" s="453">
        <v>17680</v>
      </c>
      <c r="G46" s="453">
        <f t="shared" si="13"/>
        <v>111040</v>
      </c>
      <c r="H46" s="453">
        <v>2705</v>
      </c>
      <c r="I46" s="453">
        <v>7352</v>
      </c>
      <c r="J46" s="453">
        <v>5819</v>
      </c>
      <c r="K46" s="453">
        <f t="shared" si="23"/>
        <v>126916</v>
      </c>
      <c r="L46" s="453">
        <f t="shared" si="24"/>
        <v>166560</v>
      </c>
      <c r="M46" s="456"/>
      <c r="N46" s="447">
        <f t="shared" si="14"/>
        <v>0</v>
      </c>
      <c r="O46" s="446">
        <f t="shared" si="15"/>
        <v>0</v>
      </c>
      <c r="P46" s="446">
        <f t="shared" si="16"/>
        <v>0</v>
      </c>
      <c r="Q46" s="446">
        <f t="shared" si="17"/>
        <v>0</v>
      </c>
      <c r="R46" s="446"/>
      <c r="S46" s="446">
        <f t="shared" si="18"/>
        <v>0</v>
      </c>
      <c r="T46" s="457"/>
      <c r="U46" s="457"/>
      <c r="V46" s="444">
        <f t="shared" si="25"/>
        <v>0</v>
      </c>
      <c r="W46" s="457"/>
      <c r="X46" s="457"/>
      <c r="Y46" s="457">
        <f t="shared" si="19"/>
        <v>0</v>
      </c>
      <c r="Z46" s="446">
        <f t="shared" si="20"/>
        <v>0</v>
      </c>
      <c r="AA46" s="448">
        <f t="shared" si="21"/>
        <v>0</v>
      </c>
      <c r="AB46" s="457"/>
      <c r="AC46" s="449"/>
      <c r="AD46" s="450">
        <f t="shared" si="22"/>
        <v>0</v>
      </c>
      <c r="AE46" s="466"/>
      <c r="AF46" s="438"/>
    </row>
    <row r="47" spans="1:32" ht="23.25" customHeight="1">
      <c r="A47" s="453" t="s">
        <v>453</v>
      </c>
      <c r="B47" s="455">
        <v>1</v>
      </c>
      <c r="C47" s="455"/>
      <c r="D47" s="453">
        <v>47130</v>
      </c>
      <c r="E47" s="453">
        <v>46230</v>
      </c>
      <c r="F47" s="453">
        <v>8970</v>
      </c>
      <c r="G47" s="453">
        <f t="shared" si="13"/>
        <v>102330</v>
      </c>
      <c r="H47" s="453">
        <v>2705</v>
      </c>
      <c r="I47" s="453">
        <v>7352</v>
      </c>
      <c r="J47" s="453">
        <v>5582</v>
      </c>
      <c r="K47" s="453">
        <f t="shared" si="23"/>
        <v>117969</v>
      </c>
      <c r="L47" s="453">
        <f t="shared" si="24"/>
        <v>153495</v>
      </c>
      <c r="M47" s="456"/>
      <c r="N47" s="447">
        <f t="shared" si="14"/>
        <v>0</v>
      </c>
      <c r="O47" s="446">
        <f t="shared" si="15"/>
        <v>0</v>
      </c>
      <c r="P47" s="446">
        <f t="shared" si="16"/>
        <v>0</v>
      </c>
      <c r="Q47" s="446">
        <f t="shared" si="17"/>
        <v>0</v>
      </c>
      <c r="R47" s="446"/>
      <c r="S47" s="446">
        <f t="shared" si="18"/>
        <v>0</v>
      </c>
      <c r="T47" s="457"/>
      <c r="U47" s="457"/>
      <c r="V47" s="444">
        <f t="shared" si="25"/>
        <v>0</v>
      </c>
      <c r="W47" s="457"/>
      <c r="X47" s="457"/>
      <c r="Y47" s="457">
        <f t="shared" si="19"/>
        <v>0</v>
      </c>
      <c r="Z47" s="446">
        <f t="shared" si="20"/>
        <v>0</v>
      </c>
      <c r="AA47" s="448">
        <f t="shared" si="21"/>
        <v>0</v>
      </c>
      <c r="AB47" s="457"/>
      <c r="AC47" s="449"/>
      <c r="AD47" s="450">
        <f t="shared" si="22"/>
        <v>0</v>
      </c>
      <c r="AE47" s="466"/>
      <c r="AF47" s="438"/>
    </row>
    <row r="48" spans="1:32" s="458" customFormat="1" ht="23.25" customHeight="1">
      <c r="A48" s="453" t="s">
        <v>453</v>
      </c>
      <c r="B48" s="455">
        <v>1</v>
      </c>
      <c r="C48" s="455"/>
      <c r="D48" s="453">
        <v>47130</v>
      </c>
      <c r="E48" s="453">
        <v>46230</v>
      </c>
      <c r="F48" s="453"/>
      <c r="G48" s="453">
        <f t="shared" si="13"/>
        <v>93360</v>
      </c>
      <c r="H48" s="453">
        <v>2705</v>
      </c>
      <c r="I48" s="453">
        <v>7352</v>
      </c>
      <c r="J48" s="453">
        <v>5106</v>
      </c>
      <c r="K48" s="453">
        <f t="shared" si="23"/>
        <v>108523</v>
      </c>
      <c r="L48" s="453">
        <f t="shared" si="24"/>
        <v>140040</v>
      </c>
      <c r="M48" s="456"/>
      <c r="N48" s="447">
        <f t="shared" si="14"/>
        <v>0</v>
      </c>
      <c r="O48" s="446">
        <f t="shared" si="15"/>
        <v>0</v>
      </c>
      <c r="P48" s="446">
        <f t="shared" si="16"/>
        <v>0</v>
      </c>
      <c r="Q48" s="446">
        <f t="shared" si="17"/>
        <v>0</v>
      </c>
      <c r="R48" s="446"/>
      <c r="S48" s="446">
        <f t="shared" si="18"/>
        <v>0</v>
      </c>
      <c r="T48" s="457"/>
      <c r="U48" s="457"/>
      <c r="V48" s="444">
        <f t="shared" si="25"/>
        <v>0</v>
      </c>
      <c r="W48" s="457"/>
      <c r="X48" s="457"/>
      <c r="Y48" s="457">
        <f t="shared" si="19"/>
        <v>0</v>
      </c>
      <c r="Z48" s="446">
        <f t="shared" si="20"/>
        <v>0</v>
      </c>
      <c r="AA48" s="448">
        <f t="shared" si="21"/>
        <v>0</v>
      </c>
      <c r="AB48" s="457"/>
      <c r="AC48" s="449"/>
      <c r="AD48" s="450">
        <f t="shared" si="22"/>
        <v>0</v>
      </c>
      <c r="AE48" s="466"/>
      <c r="AF48" s="438"/>
    </row>
    <row r="49" spans="1:32" s="458" customFormat="1" ht="23.25" customHeight="1">
      <c r="A49" s="453" t="s">
        <v>454</v>
      </c>
      <c r="B49" s="455"/>
      <c r="C49" s="455"/>
      <c r="D49" s="453">
        <v>45760</v>
      </c>
      <c r="E49" s="453">
        <v>46230</v>
      </c>
      <c r="F49" s="453">
        <v>27280</v>
      </c>
      <c r="G49" s="453">
        <f t="shared" si="13"/>
        <v>119270</v>
      </c>
      <c r="H49" s="453">
        <v>2627</v>
      </c>
      <c r="I49" s="453">
        <v>7138</v>
      </c>
      <c r="J49" s="453">
        <v>6390</v>
      </c>
      <c r="K49" s="453">
        <f t="shared" si="23"/>
        <v>135425</v>
      </c>
      <c r="L49" s="453">
        <f t="shared" si="24"/>
        <v>178905</v>
      </c>
      <c r="M49" s="456"/>
      <c r="N49" s="447">
        <f t="shared" si="14"/>
        <v>0</v>
      </c>
      <c r="O49" s="446">
        <f t="shared" si="15"/>
        <v>0</v>
      </c>
      <c r="P49" s="446">
        <f t="shared" si="16"/>
        <v>0</v>
      </c>
      <c r="Q49" s="446">
        <f t="shared" si="17"/>
        <v>0</v>
      </c>
      <c r="R49" s="446"/>
      <c r="S49" s="446">
        <f t="shared" si="18"/>
        <v>0</v>
      </c>
      <c r="T49" s="457"/>
      <c r="U49" s="457"/>
      <c r="V49" s="444">
        <f t="shared" si="25"/>
        <v>0</v>
      </c>
      <c r="W49" s="457"/>
      <c r="X49" s="457"/>
      <c r="Y49" s="457">
        <f t="shared" si="19"/>
        <v>0</v>
      </c>
      <c r="Z49" s="446">
        <f t="shared" si="20"/>
        <v>0</v>
      </c>
      <c r="AA49" s="448">
        <f t="shared" si="21"/>
        <v>0</v>
      </c>
      <c r="AB49" s="457"/>
      <c r="AC49" s="449"/>
      <c r="AD49" s="450">
        <f t="shared" si="22"/>
        <v>0</v>
      </c>
      <c r="AE49" s="466"/>
      <c r="AF49" s="438"/>
    </row>
    <row r="50" spans="1:32" s="458" customFormat="1" ht="23.25" customHeight="1">
      <c r="A50" s="453" t="s">
        <v>454</v>
      </c>
      <c r="B50" s="455"/>
      <c r="C50" s="455"/>
      <c r="D50" s="453">
        <v>45760</v>
      </c>
      <c r="E50" s="453">
        <v>46230</v>
      </c>
      <c r="F50" s="453">
        <v>8970</v>
      </c>
      <c r="G50" s="453">
        <f t="shared" si="13"/>
        <v>100960</v>
      </c>
      <c r="H50" s="453">
        <v>2627</v>
      </c>
      <c r="I50" s="453">
        <v>7138</v>
      </c>
      <c r="J50" s="453">
        <v>5344</v>
      </c>
      <c r="K50" s="453">
        <f t="shared" si="23"/>
        <v>116069</v>
      </c>
      <c r="L50" s="453">
        <f t="shared" si="24"/>
        <v>151440</v>
      </c>
      <c r="M50" s="456"/>
      <c r="N50" s="447">
        <f t="shared" si="14"/>
        <v>0</v>
      </c>
      <c r="O50" s="446">
        <f t="shared" si="15"/>
        <v>0</v>
      </c>
      <c r="P50" s="446">
        <f t="shared" si="16"/>
        <v>0</v>
      </c>
      <c r="Q50" s="446">
        <f t="shared" si="17"/>
        <v>0</v>
      </c>
      <c r="R50" s="446"/>
      <c r="S50" s="446">
        <f t="shared" si="18"/>
        <v>0</v>
      </c>
      <c r="T50" s="457"/>
      <c r="U50" s="457"/>
      <c r="V50" s="444">
        <f t="shared" si="25"/>
        <v>0</v>
      </c>
      <c r="W50" s="457"/>
      <c r="X50" s="457"/>
      <c r="Y50" s="457">
        <f t="shared" si="19"/>
        <v>0</v>
      </c>
      <c r="Z50" s="446">
        <f t="shared" si="20"/>
        <v>0</v>
      </c>
      <c r="AA50" s="448">
        <f t="shared" si="21"/>
        <v>0</v>
      </c>
      <c r="AB50" s="457"/>
      <c r="AC50" s="449"/>
      <c r="AD50" s="450">
        <f t="shared" si="22"/>
        <v>0</v>
      </c>
      <c r="AE50" s="466"/>
      <c r="AF50" s="438"/>
    </row>
    <row r="51" spans="1:32" s="458" customFormat="1" ht="23.25" customHeight="1">
      <c r="A51" s="453" t="s">
        <v>454</v>
      </c>
      <c r="B51" s="455">
        <v>3</v>
      </c>
      <c r="C51" s="455"/>
      <c r="D51" s="453">
        <v>45760</v>
      </c>
      <c r="E51" s="453">
        <v>46230</v>
      </c>
      <c r="F51" s="453"/>
      <c r="G51" s="453">
        <f t="shared" si="13"/>
        <v>91990</v>
      </c>
      <c r="H51" s="453">
        <v>2627</v>
      </c>
      <c r="I51" s="453">
        <v>7138</v>
      </c>
      <c r="J51" s="453">
        <v>4868</v>
      </c>
      <c r="K51" s="453">
        <f t="shared" si="23"/>
        <v>106623</v>
      </c>
      <c r="L51" s="453">
        <f t="shared" si="24"/>
        <v>137985</v>
      </c>
      <c r="M51" s="456"/>
      <c r="N51" s="447">
        <f t="shared" si="14"/>
        <v>0</v>
      </c>
      <c r="O51" s="446">
        <f t="shared" si="15"/>
        <v>0</v>
      </c>
      <c r="P51" s="446">
        <f t="shared" si="16"/>
        <v>0</v>
      </c>
      <c r="Q51" s="446">
        <f t="shared" si="17"/>
        <v>0</v>
      </c>
      <c r="R51" s="446"/>
      <c r="S51" s="446">
        <f t="shared" si="18"/>
        <v>0</v>
      </c>
      <c r="T51" s="457"/>
      <c r="U51" s="457"/>
      <c r="V51" s="444"/>
      <c r="W51" s="457"/>
      <c r="X51" s="457"/>
      <c r="Y51" s="457">
        <f t="shared" si="19"/>
        <v>0</v>
      </c>
      <c r="Z51" s="446">
        <f t="shared" si="20"/>
        <v>0</v>
      </c>
      <c r="AA51" s="448">
        <f t="shared" si="21"/>
        <v>0</v>
      </c>
      <c r="AB51" s="457"/>
      <c r="AC51" s="449"/>
      <c r="AD51" s="450">
        <f t="shared" si="22"/>
        <v>0</v>
      </c>
      <c r="AE51" s="466"/>
      <c r="AF51" s="438"/>
    </row>
    <row r="52" spans="1:32" ht="23.25" customHeight="1">
      <c r="A52" s="453" t="s">
        <v>455</v>
      </c>
      <c r="B52" s="455">
        <v>1</v>
      </c>
      <c r="C52" s="455"/>
      <c r="D52" s="453">
        <v>44390</v>
      </c>
      <c r="E52" s="453">
        <v>46230</v>
      </c>
      <c r="F52" s="453">
        <v>27280</v>
      </c>
      <c r="G52" s="453">
        <f t="shared" si="13"/>
        <v>117900</v>
      </c>
      <c r="H52" s="453">
        <v>2548</v>
      </c>
      <c r="I52" s="453">
        <v>6925</v>
      </c>
      <c r="J52" s="453">
        <v>6390</v>
      </c>
      <c r="K52" s="453">
        <f t="shared" si="23"/>
        <v>133763</v>
      </c>
      <c r="L52" s="453">
        <f t="shared" si="24"/>
        <v>176850</v>
      </c>
      <c r="M52" s="456"/>
      <c r="N52" s="447">
        <f t="shared" si="14"/>
        <v>0</v>
      </c>
      <c r="O52" s="446">
        <f t="shared" si="15"/>
        <v>0</v>
      </c>
      <c r="P52" s="446">
        <f t="shared" si="16"/>
        <v>0</v>
      </c>
      <c r="Q52" s="446">
        <f t="shared" si="17"/>
        <v>0</v>
      </c>
      <c r="R52" s="446"/>
      <c r="S52" s="446">
        <f t="shared" si="18"/>
        <v>0</v>
      </c>
      <c r="T52" s="457"/>
      <c r="U52" s="457"/>
      <c r="V52" s="444">
        <f>C52*16000</f>
        <v>0</v>
      </c>
      <c r="W52" s="457"/>
      <c r="X52" s="457"/>
      <c r="Y52" s="457">
        <f t="shared" si="19"/>
        <v>0</v>
      </c>
      <c r="Z52" s="446">
        <f t="shared" si="20"/>
        <v>0</v>
      </c>
      <c r="AA52" s="448">
        <f t="shared" si="21"/>
        <v>0</v>
      </c>
      <c r="AB52" s="457"/>
      <c r="AC52" s="449"/>
      <c r="AD52" s="450">
        <f t="shared" si="22"/>
        <v>0</v>
      </c>
      <c r="AE52" s="466"/>
      <c r="AF52" s="438"/>
    </row>
    <row r="53" spans="1:32" s="458" customFormat="1" ht="23.25" customHeight="1">
      <c r="A53" s="453" t="s">
        <v>455</v>
      </c>
      <c r="B53" s="455">
        <v>1</v>
      </c>
      <c r="C53" s="455"/>
      <c r="D53" s="453">
        <v>44390</v>
      </c>
      <c r="E53" s="453">
        <v>46230</v>
      </c>
      <c r="F53" s="453">
        <v>8970</v>
      </c>
      <c r="G53" s="453">
        <f t="shared" si="13"/>
        <v>99590</v>
      </c>
      <c r="H53" s="453">
        <v>2548</v>
      </c>
      <c r="I53" s="453">
        <v>6925</v>
      </c>
      <c r="J53" s="453">
        <v>5344</v>
      </c>
      <c r="K53" s="453">
        <f t="shared" si="23"/>
        <v>114407</v>
      </c>
      <c r="L53" s="453">
        <f t="shared" si="24"/>
        <v>149385</v>
      </c>
      <c r="M53" s="456"/>
      <c r="N53" s="447">
        <f t="shared" si="14"/>
        <v>0</v>
      </c>
      <c r="O53" s="446">
        <f t="shared" si="15"/>
        <v>0</v>
      </c>
      <c r="P53" s="446">
        <f t="shared" si="16"/>
        <v>0</v>
      </c>
      <c r="Q53" s="446">
        <f t="shared" si="17"/>
        <v>0</v>
      </c>
      <c r="R53" s="446"/>
      <c r="S53" s="446">
        <f t="shared" si="18"/>
        <v>0</v>
      </c>
      <c r="T53" s="457"/>
      <c r="U53" s="457"/>
      <c r="V53" s="444">
        <f>C53*16000</f>
        <v>0</v>
      </c>
      <c r="W53" s="457"/>
      <c r="X53" s="457"/>
      <c r="Y53" s="457">
        <f t="shared" si="19"/>
        <v>0</v>
      </c>
      <c r="Z53" s="446">
        <f t="shared" si="20"/>
        <v>0</v>
      </c>
      <c r="AA53" s="448">
        <f t="shared" si="21"/>
        <v>0</v>
      </c>
      <c r="AB53" s="457"/>
      <c r="AC53" s="449"/>
      <c r="AD53" s="450">
        <f t="shared" si="22"/>
        <v>0</v>
      </c>
      <c r="AE53" s="466"/>
      <c r="AF53" s="438"/>
    </row>
    <row r="54" spans="1:32" s="458" customFormat="1" ht="23.25" customHeight="1">
      <c r="A54" s="453" t="s">
        <v>455</v>
      </c>
      <c r="B54" s="455">
        <v>2</v>
      </c>
      <c r="C54" s="455"/>
      <c r="D54" s="453">
        <v>44390</v>
      </c>
      <c r="E54" s="453">
        <v>46230</v>
      </c>
      <c r="F54" s="453"/>
      <c r="G54" s="453">
        <f t="shared" si="13"/>
        <v>90620</v>
      </c>
      <c r="H54" s="453">
        <v>2548</v>
      </c>
      <c r="I54" s="453">
        <v>6925</v>
      </c>
      <c r="J54" s="453">
        <v>4868</v>
      </c>
      <c r="K54" s="453">
        <f t="shared" si="23"/>
        <v>104961</v>
      </c>
      <c r="L54" s="453">
        <f t="shared" si="24"/>
        <v>135930</v>
      </c>
      <c r="M54" s="456"/>
      <c r="N54" s="447">
        <f t="shared" si="14"/>
        <v>0</v>
      </c>
      <c r="O54" s="446">
        <f t="shared" si="15"/>
        <v>0</v>
      </c>
      <c r="P54" s="446">
        <f t="shared" si="16"/>
        <v>0</v>
      </c>
      <c r="Q54" s="446">
        <f t="shared" si="17"/>
        <v>0</v>
      </c>
      <c r="R54" s="446"/>
      <c r="S54" s="446">
        <f t="shared" si="18"/>
        <v>0</v>
      </c>
      <c r="T54" s="457"/>
      <c r="U54" s="457"/>
      <c r="V54" s="444"/>
      <c r="W54" s="457"/>
      <c r="X54" s="457"/>
      <c r="Y54" s="457">
        <f t="shared" si="19"/>
        <v>0</v>
      </c>
      <c r="Z54" s="446">
        <f t="shared" si="20"/>
        <v>0</v>
      </c>
      <c r="AA54" s="448">
        <f t="shared" si="21"/>
        <v>0</v>
      </c>
      <c r="AB54" s="457"/>
      <c r="AC54" s="449"/>
      <c r="AD54" s="450">
        <f t="shared" si="22"/>
        <v>0</v>
      </c>
      <c r="AE54" s="466"/>
      <c r="AF54" s="438"/>
    </row>
    <row r="55" spans="1:32" ht="23.25" customHeight="1">
      <c r="A55" s="453" t="s">
        <v>456</v>
      </c>
      <c r="B55" s="455">
        <v>1</v>
      </c>
      <c r="C55" s="455"/>
      <c r="D55" s="453">
        <v>43015</v>
      </c>
      <c r="E55" s="453">
        <v>46230</v>
      </c>
      <c r="F55" s="453">
        <v>8970</v>
      </c>
      <c r="G55" s="453">
        <f t="shared" si="13"/>
        <v>98215</v>
      </c>
      <c r="H55" s="453">
        <v>2469</v>
      </c>
      <c r="I55" s="453">
        <v>6711</v>
      </c>
      <c r="J55" s="453">
        <v>5344</v>
      </c>
      <c r="K55" s="453">
        <f t="shared" si="23"/>
        <v>112739</v>
      </c>
      <c r="L55" s="453">
        <f t="shared" si="24"/>
        <v>147322.5</v>
      </c>
      <c r="M55" s="456"/>
      <c r="N55" s="447">
        <f t="shared" si="14"/>
        <v>0</v>
      </c>
      <c r="O55" s="446">
        <f t="shared" si="15"/>
        <v>0</v>
      </c>
      <c r="P55" s="446">
        <f t="shared" si="16"/>
        <v>0</v>
      </c>
      <c r="Q55" s="446">
        <f t="shared" si="17"/>
        <v>0</v>
      </c>
      <c r="R55" s="446"/>
      <c r="S55" s="446">
        <f t="shared" si="18"/>
        <v>0</v>
      </c>
      <c r="T55" s="457"/>
      <c r="U55" s="457"/>
      <c r="V55" s="444">
        <f>C55*16000</f>
        <v>0</v>
      </c>
      <c r="W55" s="457"/>
      <c r="X55" s="457"/>
      <c r="Y55" s="457">
        <f t="shared" si="19"/>
        <v>0</v>
      </c>
      <c r="Z55" s="446">
        <f t="shared" si="20"/>
        <v>0</v>
      </c>
      <c r="AA55" s="448">
        <f t="shared" si="21"/>
        <v>0</v>
      </c>
      <c r="AB55" s="457"/>
      <c r="AC55" s="449"/>
      <c r="AD55" s="450">
        <f t="shared" si="22"/>
        <v>0</v>
      </c>
      <c r="AE55" s="466"/>
      <c r="AF55" s="438"/>
    </row>
    <row r="56" spans="1:32" s="458" customFormat="1" ht="23.25" customHeight="1">
      <c r="A56" s="453" t="s">
        <v>456</v>
      </c>
      <c r="B56" s="455">
        <v>1</v>
      </c>
      <c r="C56" s="455"/>
      <c r="D56" s="453">
        <v>43015</v>
      </c>
      <c r="E56" s="453">
        <v>46230</v>
      </c>
      <c r="F56" s="453"/>
      <c r="G56" s="453">
        <f t="shared" si="13"/>
        <v>89245</v>
      </c>
      <c r="H56" s="453">
        <v>2469</v>
      </c>
      <c r="I56" s="453">
        <v>6711</v>
      </c>
      <c r="J56" s="453">
        <v>4868</v>
      </c>
      <c r="K56" s="453">
        <f t="shared" si="23"/>
        <v>103293</v>
      </c>
      <c r="L56" s="453">
        <f t="shared" si="24"/>
        <v>133867.5</v>
      </c>
      <c r="M56" s="456"/>
      <c r="N56" s="447">
        <f t="shared" si="14"/>
        <v>0</v>
      </c>
      <c r="O56" s="446">
        <f t="shared" si="15"/>
        <v>0</v>
      </c>
      <c r="P56" s="446">
        <f t="shared" si="16"/>
        <v>0</v>
      </c>
      <c r="Q56" s="446">
        <f t="shared" si="17"/>
        <v>0</v>
      </c>
      <c r="R56" s="446"/>
      <c r="S56" s="446">
        <f t="shared" si="18"/>
        <v>0</v>
      </c>
      <c r="T56" s="457"/>
      <c r="U56" s="457"/>
      <c r="V56" s="444"/>
      <c r="W56" s="457"/>
      <c r="X56" s="457"/>
      <c r="Y56" s="457">
        <f t="shared" si="19"/>
        <v>0</v>
      </c>
      <c r="Z56" s="446">
        <f t="shared" si="20"/>
        <v>0</v>
      </c>
      <c r="AA56" s="448">
        <f t="shared" si="21"/>
        <v>0</v>
      </c>
      <c r="AB56" s="457"/>
      <c r="AC56" s="449"/>
      <c r="AD56" s="450">
        <f t="shared" si="22"/>
        <v>0</v>
      </c>
      <c r="AE56" s="466"/>
      <c r="AF56" s="438"/>
    </row>
    <row r="57" spans="1:32" s="458" customFormat="1" ht="23.25" customHeight="1">
      <c r="A57" s="453" t="s">
        <v>457</v>
      </c>
      <c r="B57" s="455">
        <v>0</v>
      </c>
      <c r="C57" s="455"/>
      <c r="D57" s="453">
        <v>41645</v>
      </c>
      <c r="E57" s="453">
        <v>46230</v>
      </c>
      <c r="F57" s="453">
        <v>27280</v>
      </c>
      <c r="G57" s="453">
        <f t="shared" si="13"/>
        <v>115155</v>
      </c>
      <c r="H57" s="453">
        <v>2390</v>
      </c>
      <c r="I57" s="453">
        <v>6497</v>
      </c>
      <c r="J57" s="453">
        <v>6105</v>
      </c>
      <c r="K57" s="453">
        <f t="shared" si="23"/>
        <v>130147</v>
      </c>
      <c r="L57" s="453">
        <f t="shared" si="24"/>
        <v>172732.5</v>
      </c>
      <c r="M57" s="456"/>
      <c r="N57" s="447">
        <f t="shared" si="14"/>
        <v>0</v>
      </c>
      <c r="O57" s="446">
        <f t="shared" si="15"/>
        <v>0</v>
      </c>
      <c r="P57" s="446">
        <f t="shared" si="16"/>
        <v>0</v>
      </c>
      <c r="Q57" s="446">
        <f t="shared" si="17"/>
        <v>0</v>
      </c>
      <c r="R57" s="446"/>
      <c r="S57" s="446">
        <f t="shared" si="18"/>
        <v>0</v>
      </c>
      <c r="T57" s="457"/>
      <c r="U57" s="457"/>
      <c r="V57" s="444">
        <f>C57*16000</f>
        <v>0</v>
      </c>
      <c r="W57" s="457"/>
      <c r="X57" s="457"/>
      <c r="Y57" s="457">
        <f t="shared" si="19"/>
        <v>0</v>
      </c>
      <c r="Z57" s="446">
        <f t="shared" si="20"/>
        <v>0</v>
      </c>
      <c r="AA57" s="448">
        <f t="shared" si="21"/>
        <v>0</v>
      </c>
      <c r="AB57" s="457"/>
      <c r="AC57" s="449"/>
      <c r="AD57" s="450">
        <f t="shared" si="22"/>
        <v>0</v>
      </c>
      <c r="AE57" s="466"/>
      <c r="AF57" s="438"/>
    </row>
    <row r="58" spans="1:32" s="458" customFormat="1" ht="23.25" customHeight="1">
      <c r="A58" s="453" t="s">
        <v>457</v>
      </c>
      <c r="B58" s="455">
        <v>0</v>
      </c>
      <c r="C58" s="455"/>
      <c r="D58" s="453">
        <v>41645</v>
      </c>
      <c r="E58" s="453">
        <v>46230</v>
      </c>
      <c r="F58" s="453">
        <v>8970</v>
      </c>
      <c r="G58" s="453">
        <f t="shared" si="13"/>
        <v>96845</v>
      </c>
      <c r="H58" s="453">
        <v>2390</v>
      </c>
      <c r="I58" s="453">
        <v>6497</v>
      </c>
      <c r="J58" s="453">
        <v>5344</v>
      </c>
      <c r="K58" s="453">
        <f t="shared" si="23"/>
        <v>111076</v>
      </c>
      <c r="L58" s="453">
        <f t="shared" si="24"/>
        <v>145267.5</v>
      </c>
      <c r="M58" s="456"/>
      <c r="N58" s="447">
        <f t="shared" si="14"/>
        <v>0</v>
      </c>
      <c r="O58" s="446">
        <f t="shared" si="15"/>
        <v>0</v>
      </c>
      <c r="P58" s="446">
        <f t="shared" si="16"/>
        <v>0</v>
      </c>
      <c r="Q58" s="446">
        <f t="shared" si="17"/>
        <v>0</v>
      </c>
      <c r="R58" s="446"/>
      <c r="S58" s="446">
        <f t="shared" si="18"/>
        <v>0</v>
      </c>
      <c r="T58" s="457"/>
      <c r="U58" s="457"/>
      <c r="V58" s="444"/>
      <c r="W58" s="457"/>
      <c r="X58" s="457"/>
      <c r="Y58" s="457">
        <f t="shared" si="19"/>
        <v>0</v>
      </c>
      <c r="Z58" s="446">
        <f t="shared" si="20"/>
        <v>0</v>
      </c>
      <c r="AA58" s="448">
        <f t="shared" si="21"/>
        <v>0</v>
      </c>
      <c r="AB58" s="457"/>
      <c r="AC58" s="449"/>
      <c r="AD58" s="450">
        <f t="shared" si="22"/>
        <v>0</v>
      </c>
      <c r="AE58" s="466"/>
      <c r="AF58" s="438"/>
    </row>
    <row r="59" spans="1:32" s="458" customFormat="1" ht="23.25" customHeight="1">
      <c r="A59" s="453" t="s">
        <v>457</v>
      </c>
      <c r="B59" s="455">
        <v>1</v>
      </c>
      <c r="C59" s="455"/>
      <c r="D59" s="453">
        <v>41645</v>
      </c>
      <c r="E59" s="453">
        <v>46230</v>
      </c>
      <c r="F59" s="453"/>
      <c r="G59" s="453">
        <f t="shared" si="13"/>
        <v>87875</v>
      </c>
      <c r="H59" s="453">
        <v>2390</v>
      </c>
      <c r="I59" s="453">
        <v>6497</v>
      </c>
      <c r="J59" s="453">
        <v>4868</v>
      </c>
      <c r="K59" s="453">
        <f t="shared" si="23"/>
        <v>101630</v>
      </c>
      <c r="L59" s="453">
        <f t="shared" si="24"/>
        <v>131812.5</v>
      </c>
      <c r="M59" s="456"/>
      <c r="N59" s="447">
        <f t="shared" si="14"/>
        <v>0</v>
      </c>
      <c r="O59" s="446">
        <f t="shared" si="15"/>
        <v>0</v>
      </c>
      <c r="P59" s="446">
        <f t="shared" si="16"/>
        <v>0</v>
      </c>
      <c r="Q59" s="446">
        <f t="shared" si="17"/>
        <v>0</v>
      </c>
      <c r="R59" s="446"/>
      <c r="S59" s="446">
        <f t="shared" si="18"/>
        <v>0</v>
      </c>
      <c r="T59" s="457"/>
      <c r="U59" s="457"/>
      <c r="V59" s="444"/>
      <c r="W59" s="457"/>
      <c r="X59" s="457"/>
      <c r="Y59" s="457">
        <f t="shared" si="19"/>
        <v>0</v>
      </c>
      <c r="Z59" s="446">
        <f t="shared" si="20"/>
        <v>0</v>
      </c>
      <c r="AA59" s="448">
        <f t="shared" si="21"/>
        <v>0</v>
      </c>
      <c r="AB59" s="457"/>
      <c r="AC59" s="449"/>
      <c r="AD59" s="450">
        <f t="shared" si="22"/>
        <v>0</v>
      </c>
      <c r="AE59" s="466"/>
      <c r="AF59" s="438"/>
    </row>
    <row r="60" spans="1:32" ht="23.25" customHeight="1">
      <c r="A60" s="453" t="s">
        <v>458</v>
      </c>
      <c r="B60" s="455">
        <v>0</v>
      </c>
      <c r="C60" s="455"/>
      <c r="D60" s="453">
        <v>40270</v>
      </c>
      <c r="E60" s="453">
        <v>46230</v>
      </c>
      <c r="F60" s="453">
        <v>27280</v>
      </c>
      <c r="G60" s="453">
        <f t="shared" si="13"/>
        <v>113780</v>
      </c>
      <c r="H60" s="453">
        <v>2311</v>
      </c>
      <c r="I60" s="453">
        <v>6282</v>
      </c>
      <c r="J60" s="453">
        <v>6105</v>
      </c>
      <c r="K60" s="453">
        <f t="shared" si="23"/>
        <v>128478</v>
      </c>
      <c r="L60" s="453">
        <f t="shared" si="24"/>
        <v>170670</v>
      </c>
      <c r="M60" s="456"/>
      <c r="N60" s="447">
        <f t="shared" si="14"/>
        <v>0</v>
      </c>
      <c r="O60" s="446">
        <f t="shared" si="15"/>
        <v>0</v>
      </c>
      <c r="P60" s="446">
        <f t="shared" si="16"/>
        <v>0</v>
      </c>
      <c r="Q60" s="446">
        <f t="shared" si="17"/>
        <v>0</v>
      </c>
      <c r="R60" s="446"/>
      <c r="S60" s="446">
        <f t="shared" si="18"/>
        <v>0</v>
      </c>
      <c r="T60" s="457"/>
      <c r="U60" s="457"/>
      <c r="V60" s="444">
        <f>C60*16000</f>
        <v>0</v>
      </c>
      <c r="W60" s="457"/>
      <c r="X60" s="457"/>
      <c r="Y60" s="457">
        <f t="shared" si="19"/>
        <v>0</v>
      </c>
      <c r="Z60" s="446">
        <f t="shared" si="20"/>
        <v>0</v>
      </c>
      <c r="AA60" s="448">
        <f t="shared" si="21"/>
        <v>0</v>
      </c>
      <c r="AB60" s="457"/>
      <c r="AC60" s="449"/>
      <c r="AD60" s="450">
        <f t="shared" si="22"/>
        <v>0</v>
      </c>
      <c r="AE60" s="466"/>
      <c r="AF60" s="438"/>
    </row>
    <row r="61" spans="1:32" ht="23.25" customHeight="1">
      <c r="A61" s="453" t="s">
        <v>458</v>
      </c>
      <c r="B61" s="455">
        <v>0</v>
      </c>
      <c r="C61" s="455"/>
      <c r="D61" s="453">
        <v>40270</v>
      </c>
      <c r="E61" s="453">
        <v>46230</v>
      </c>
      <c r="F61" s="453">
        <v>8970</v>
      </c>
      <c r="G61" s="453">
        <f t="shared" si="13"/>
        <v>95470</v>
      </c>
      <c r="H61" s="453">
        <v>2311</v>
      </c>
      <c r="I61" s="453">
        <v>6282</v>
      </c>
      <c r="J61" s="453">
        <v>5106</v>
      </c>
      <c r="K61" s="453">
        <f t="shared" si="23"/>
        <v>109169</v>
      </c>
      <c r="L61" s="453">
        <f t="shared" si="24"/>
        <v>143205</v>
      </c>
      <c r="M61" s="456"/>
      <c r="N61" s="447">
        <f t="shared" si="14"/>
        <v>0</v>
      </c>
      <c r="O61" s="446">
        <f t="shared" si="15"/>
        <v>0</v>
      </c>
      <c r="P61" s="446">
        <f t="shared" si="16"/>
        <v>0</v>
      </c>
      <c r="Q61" s="446">
        <f t="shared" si="17"/>
        <v>0</v>
      </c>
      <c r="R61" s="446"/>
      <c r="S61" s="446">
        <f t="shared" si="18"/>
        <v>0</v>
      </c>
      <c r="T61" s="457"/>
      <c r="U61" s="457"/>
      <c r="V61" s="444">
        <f>C61*16000</f>
        <v>0</v>
      </c>
      <c r="W61" s="457"/>
      <c r="X61" s="457"/>
      <c r="Y61" s="457">
        <f t="shared" si="19"/>
        <v>0</v>
      </c>
      <c r="Z61" s="446">
        <f t="shared" si="20"/>
        <v>0</v>
      </c>
      <c r="AA61" s="448">
        <f t="shared" si="21"/>
        <v>0</v>
      </c>
      <c r="AB61" s="457"/>
      <c r="AC61" s="449"/>
      <c r="AD61" s="450">
        <f t="shared" si="22"/>
        <v>0</v>
      </c>
      <c r="AE61" s="466"/>
      <c r="AF61" s="438"/>
    </row>
    <row r="62" spans="1:32" s="458" customFormat="1" ht="23.25" customHeight="1">
      <c r="A62" s="453" t="s">
        <v>458</v>
      </c>
      <c r="B62" s="455">
        <v>1</v>
      </c>
      <c r="C62" s="455"/>
      <c r="D62" s="453">
        <v>40270</v>
      </c>
      <c r="E62" s="453">
        <v>46230</v>
      </c>
      <c r="F62" s="453"/>
      <c r="G62" s="453">
        <f t="shared" si="13"/>
        <v>86500</v>
      </c>
      <c r="H62" s="453">
        <v>2311</v>
      </c>
      <c r="I62" s="453">
        <v>6282</v>
      </c>
      <c r="J62" s="453">
        <v>4630</v>
      </c>
      <c r="K62" s="453">
        <f t="shared" si="23"/>
        <v>99723</v>
      </c>
      <c r="L62" s="453">
        <f t="shared" si="24"/>
        <v>129750</v>
      </c>
      <c r="M62" s="456"/>
      <c r="N62" s="447">
        <f t="shared" si="14"/>
        <v>0</v>
      </c>
      <c r="O62" s="446">
        <f t="shared" si="15"/>
        <v>0</v>
      </c>
      <c r="P62" s="446">
        <f t="shared" si="16"/>
        <v>0</v>
      </c>
      <c r="Q62" s="446">
        <f t="shared" si="17"/>
        <v>0</v>
      </c>
      <c r="R62" s="446"/>
      <c r="S62" s="446">
        <f t="shared" si="18"/>
        <v>0</v>
      </c>
      <c r="T62" s="457"/>
      <c r="U62" s="457"/>
      <c r="V62" s="444"/>
      <c r="W62" s="457"/>
      <c r="X62" s="457"/>
      <c r="Y62" s="457">
        <f t="shared" si="19"/>
        <v>0</v>
      </c>
      <c r="Z62" s="446">
        <f t="shared" si="20"/>
        <v>0</v>
      </c>
      <c r="AA62" s="448">
        <f t="shared" si="21"/>
        <v>0</v>
      </c>
      <c r="AB62" s="457"/>
      <c r="AC62" s="449"/>
      <c r="AD62" s="450">
        <f t="shared" si="22"/>
        <v>0</v>
      </c>
      <c r="AE62" s="466"/>
      <c r="AF62" s="438"/>
    </row>
    <row r="63" spans="1:32" s="458" customFormat="1" ht="23.25" customHeight="1">
      <c r="A63" s="453" t="s">
        <v>459</v>
      </c>
      <c r="B63" s="455">
        <v>0</v>
      </c>
      <c r="C63" s="455"/>
      <c r="D63" s="453">
        <v>37530</v>
      </c>
      <c r="E63" s="453">
        <v>46230</v>
      </c>
      <c r="F63" s="453">
        <v>8970</v>
      </c>
      <c r="G63" s="453">
        <f t="shared" si="13"/>
        <v>92730</v>
      </c>
      <c r="H63" s="453">
        <v>2154</v>
      </c>
      <c r="I63" s="453">
        <v>5855</v>
      </c>
      <c r="J63" s="453">
        <v>5106</v>
      </c>
      <c r="K63" s="453">
        <f t="shared" si="23"/>
        <v>105845</v>
      </c>
      <c r="L63" s="453">
        <f t="shared" si="24"/>
        <v>139095</v>
      </c>
      <c r="M63" s="456"/>
      <c r="N63" s="447">
        <f t="shared" si="14"/>
        <v>0</v>
      </c>
      <c r="O63" s="446">
        <f t="shared" si="15"/>
        <v>0</v>
      </c>
      <c r="P63" s="446">
        <f t="shared" si="16"/>
        <v>0</v>
      </c>
      <c r="Q63" s="446">
        <f t="shared" si="17"/>
        <v>0</v>
      </c>
      <c r="R63" s="446"/>
      <c r="S63" s="446">
        <f t="shared" si="18"/>
        <v>0</v>
      </c>
      <c r="T63" s="457"/>
      <c r="U63" s="457"/>
      <c r="V63" s="444">
        <f>C63*16000</f>
        <v>0</v>
      </c>
      <c r="W63" s="457"/>
      <c r="X63" s="457"/>
      <c r="Y63" s="457">
        <f t="shared" si="19"/>
        <v>0</v>
      </c>
      <c r="Z63" s="446">
        <f t="shared" si="20"/>
        <v>0</v>
      </c>
      <c r="AA63" s="448">
        <f t="shared" si="21"/>
        <v>0</v>
      </c>
      <c r="AB63" s="457"/>
      <c r="AC63" s="449"/>
      <c r="AD63" s="450">
        <f t="shared" si="22"/>
        <v>0</v>
      </c>
      <c r="AE63" s="466"/>
      <c r="AF63" s="438"/>
    </row>
    <row r="64" spans="1:32" s="458" customFormat="1" ht="23.25" customHeight="1">
      <c r="A64" s="453" t="s">
        <v>459</v>
      </c>
      <c r="B64" s="455">
        <v>1</v>
      </c>
      <c r="C64" s="455"/>
      <c r="D64" s="453">
        <v>37530</v>
      </c>
      <c r="E64" s="453">
        <v>46230</v>
      </c>
      <c r="F64" s="453"/>
      <c r="G64" s="453">
        <f t="shared" si="13"/>
        <v>83760</v>
      </c>
      <c r="H64" s="453">
        <v>2154</v>
      </c>
      <c r="I64" s="453">
        <v>5855</v>
      </c>
      <c r="J64" s="453">
        <v>4435</v>
      </c>
      <c r="K64" s="453">
        <f t="shared" si="23"/>
        <v>96204</v>
      </c>
      <c r="L64" s="453">
        <f t="shared" si="24"/>
        <v>125640</v>
      </c>
      <c r="M64" s="456"/>
      <c r="N64" s="447">
        <f t="shared" si="14"/>
        <v>0</v>
      </c>
      <c r="O64" s="446">
        <f t="shared" si="15"/>
        <v>0</v>
      </c>
      <c r="P64" s="446">
        <f t="shared" si="16"/>
        <v>0</v>
      </c>
      <c r="Q64" s="446">
        <f t="shared" si="17"/>
        <v>0</v>
      </c>
      <c r="R64" s="446"/>
      <c r="S64" s="446">
        <f t="shared" si="18"/>
        <v>0</v>
      </c>
      <c r="T64" s="457"/>
      <c r="U64" s="457"/>
      <c r="V64" s="444"/>
      <c r="W64" s="457"/>
      <c r="X64" s="457"/>
      <c r="Y64" s="457">
        <f t="shared" si="19"/>
        <v>0</v>
      </c>
      <c r="Z64" s="446">
        <f t="shared" si="20"/>
        <v>0</v>
      </c>
      <c r="AA64" s="448">
        <f t="shared" si="21"/>
        <v>0</v>
      </c>
      <c r="AB64" s="457"/>
      <c r="AC64" s="449"/>
      <c r="AD64" s="450">
        <f t="shared" si="22"/>
        <v>0</v>
      </c>
      <c r="AE64" s="466"/>
      <c r="AF64" s="438"/>
    </row>
    <row r="65" spans="1:32" s="458" customFormat="1" ht="23.25" customHeight="1">
      <c r="A65" s="453" t="s">
        <v>460</v>
      </c>
      <c r="B65" s="455">
        <v>0</v>
      </c>
      <c r="C65" s="455"/>
      <c r="D65" s="453">
        <v>36500</v>
      </c>
      <c r="E65" s="453">
        <v>46230</v>
      </c>
      <c r="F65" s="453">
        <v>8970</v>
      </c>
      <c r="G65" s="453">
        <f t="shared" si="13"/>
        <v>91700</v>
      </c>
      <c r="H65" s="453">
        <v>2095</v>
      </c>
      <c r="I65" s="453">
        <v>5694</v>
      </c>
      <c r="J65" s="453">
        <v>4868</v>
      </c>
      <c r="K65" s="453">
        <f t="shared" si="23"/>
        <v>104357</v>
      </c>
      <c r="L65" s="453">
        <f t="shared" si="24"/>
        <v>137550</v>
      </c>
      <c r="M65" s="456"/>
      <c r="N65" s="447">
        <f t="shared" si="14"/>
        <v>0</v>
      </c>
      <c r="O65" s="446">
        <f t="shared" si="15"/>
        <v>0</v>
      </c>
      <c r="P65" s="446">
        <f t="shared" si="16"/>
        <v>0</v>
      </c>
      <c r="Q65" s="446">
        <f t="shared" si="17"/>
        <v>0</v>
      </c>
      <c r="R65" s="446"/>
      <c r="S65" s="446">
        <f t="shared" si="18"/>
        <v>0</v>
      </c>
      <c r="T65" s="457"/>
      <c r="U65" s="457"/>
      <c r="V65" s="444"/>
      <c r="W65" s="457"/>
      <c r="X65" s="457"/>
      <c r="Y65" s="457">
        <f t="shared" si="19"/>
        <v>0</v>
      </c>
      <c r="Z65" s="446">
        <f t="shared" si="20"/>
        <v>0</v>
      </c>
      <c r="AA65" s="448">
        <f t="shared" si="21"/>
        <v>0</v>
      </c>
      <c r="AB65" s="457"/>
      <c r="AC65" s="449"/>
      <c r="AD65" s="450">
        <f t="shared" si="22"/>
        <v>0</v>
      </c>
      <c r="AE65" s="466"/>
      <c r="AF65" s="438"/>
    </row>
    <row r="66" spans="1:32" s="458" customFormat="1" ht="23.25" customHeight="1">
      <c r="A66" s="453" t="s">
        <v>460</v>
      </c>
      <c r="B66" s="455">
        <v>0</v>
      </c>
      <c r="C66" s="455"/>
      <c r="D66" s="453">
        <v>36500</v>
      </c>
      <c r="E66" s="453">
        <v>46230</v>
      </c>
      <c r="F66" s="453"/>
      <c r="G66" s="453">
        <f t="shared" si="13"/>
        <v>82730</v>
      </c>
      <c r="H66" s="453">
        <v>2095</v>
      </c>
      <c r="I66" s="453">
        <v>5694</v>
      </c>
      <c r="J66" s="453">
        <v>4435</v>
      </c>
      <c r="K66" s="453">
        <f t="shared" si="23"/>
        <v>94954</v>
      </c>
      <c r="L66" s="453">
        <f t="shared" si="24"/>
        <v>124095</v>
      </c>
      <c r="M66" s="456"/>
      <c r="N66" s="447">
        <f t="shared" si="14"/>
        <v>0</v>
      </c>
      <c r="O66" s="446">
        <f t="shared" si="15"/>
        <v>0</v>
      </c>
      <c r="P66" s="446">
        <f t="shared" si="16"/>
        <v>0</v>
      </c>
      <c r="Q66" s="446">
        <f t="shared" si="17"/>
        <v>0</v>
      </c>
      <c r="R66" s="446"/>
      <c r="S66" s="446">
        <f t="shared" si="18"/>
        <v>0</v>
      </c>
      <c r="T66" s="457"/>
      <c r="U66" s="457"/>
      <c r="V66" s="444"/>
      <c r="W66" s="457"/>
      <c r="X66" s="457"/>
      <c r="Y66" s="457">
        <f t="shared" si="19"/>
        <v>0</v>
      </c>
      <c r="Z66" s="446">
        <f t="shared" si="20"/>
        <v>0</v>
      </c>
      <c r="AA66" s="448">
        <f t="shared" si="21"/>
        <v>0</v>
      </c>
      <c r="AB66" s="457"/>
      <c r="AC66" s="449"/>
      <c r="AD66" s="450">
        <f t="shared" si="22"/>
        <v>0</v>
      </c>
      <c r="AE66" s="466"/>
      <c r="AF66" s="438"/>
    </row>
    <row r="67" spans="1:32" ht="23.25" customHeight="1">
      <c r="A67" s="453" t="s">
        <v>461</v>
      </c>
      <c r="B67" s="455">
        <v>0</v>
      </c>
      <c r="C67" s="455"/>
      <c r="D67" s="453">
        <v>35470</v>
      </c>
      <c r="E67" s="453">
        <v>46230</v>
      </c>
      <c r="F67" s="453"/>
      <c r="G67" s="453">
        <f t="shared" si="13"/>
        <v>81700</v>
      </c>
      <c r="H67" s="453">
        <v>2036</v>
      </c>
      <c r="I67" s="453">
        <v>5533</v>
      </c>
      <c r="J67" s="453">
        <v>4435</v>
      </c>
      <c r="K67" s="453">
        <f t="shared" si="23"/>
        <v>93704</v>
      </c>
      <c r="L67" s="453">
        <f t="shared" si="24"/>
        <v>122550</v>
      </c>
      <c r="M67" s="456"/>
      <c r="N67" s="447">
        <f t="shared" si="14"/>
        <v>0</v>
      </c>
      <c r="O67" s="446">
        <f t="shared" si="15"/>
        <v>0</v>
      </c>
      <c r="P67" s="446">
        <f t="shared" si="16"/>
        <v>0</v>
      </c>
      <c r="Q67" s="446">
        <f t="shared" si="17"/>
        <v>0</v>
      </c>
      <c r="R67" s="446"/>
      <c r="S67" s="446">
        <f t="shared" si="18"/>
        <v>0</v>
      </c>
      <c r="T67" s="457"/>
      <c r="U67" s="457"/>
      <c r="V67" s="444"/>
      <c r="W67" s="457"/>
      <c r="X67" s="457"/>
      <c r="Y67" s="457">
        <f t="shared" si="19"/>
        <v>0</v>
      </c>
      <c r="Z67" s="446">
        <f t="shared" si="20"/>
        <v>0</v>
      </c>
      <c r="AA67" s="448">
        <f t="shared" si="21"/>
        <v>0</v>
      </c>
      <c r="AB67" s="457"/>
      <c r="AC67" s="449"/>
      <c r="AD67" s="450">
        <f t="shared" si="22"/>
        <v>0</v>
      </c>
      <c r="AE67" s="466"/>
      <c r="AF67" s="438"/>
    </row>
    <row r="68" spans="1:32" ht="23.25" customHeight="1">
      <c r="A68" s="453" t="s">
        <v>462</v>
      </c>
      <c r="B68" s="455">
        <v>15</v>
      </c>
      <c r="C68" s="455"/>
      <c r="D68" s="453">
        <v>53305</v>
      </c>
      <c r="E68" s="453">
        <v>46230</v>
      </c>
      <c r="F68" s="453">
        <v>0</v>
      </c>
      <c r="G68" s="453">
        <f t="shared" si="13"/>
        <v>99535</v>
      </c>
      <c r="H68" s="453">
        <v>3060</v>
      </c>
      <c r="I68" s="453">
        <v>8315</v>
      </c>
      <c r="J68" s="453">
        <v>5344</v>
      </c>
      <c r="K68" s="453">
        <f t="shared" si="23"/>
        <v>116254</v>
      </c>
      <c r="L68" s="453">
        <f t="shared" si="24"/>
        <v>149302.5</v>
      </c>
      <c r="M68" s="456"/>
      <c r="N68" s="447">
        <f t="shared" si="14"/>
        <v>0</v>
      </c>
      <c r="O68" s="446">
        <f t="shared" si="15"/>
        <v>0</v>
      </c>
      <c r="P68" s="446">
        <f t="shared" si="16"/>
        <v>0</v>
      </c>
      <c r="Q68" s="446">
        <f t="shared" si="17"/>
        <v>0</v>
      </c>
      <c r="R68" s="446"/>
      <c r="S68" s="446">
        <f t="shared" si="18"/>
        <v>0</v>
      </c>
      <c r="T68" s="457"/>
      <c r="U68" s="457"/>
      <c r="V68" s="444"/>
      <c r="W68" s="457"/>
      <c r="X68" s="457"/>
      <c r="Y68" s="457">
        <f t="shared" si="19"/>
        <v>0</v>
      </c>
      <c r="Z68" s="446">
        <f t="shared" si="20"/>
        <v>0</v>
      </c>
      <c r="AA68" s="448">
        <f t="shared" si="21"/>
        <v>0</v>
      </c>
      <c r="AB68" s="457"/>
      <c r="AC68" s="449"/>
      <c r="AD68" s="450">
        <f t="shared" si="22"/>
        <v>0</v>
      </c>
      <c r="AE68" s="466"/>
      <c r="AF68" s="438"/>
    </row>
    <row r="69" spans="1:32" s="468" customFormat="1" ht="23.25" customHeight="1">
      <c r="A69" s="459" t="s">
        <v>100</v>
      </c>
      <c r="B69" s="460">
        <f>SUM(B33:B68)</f>
        <v>90</v>
      </c>
      <c r="C69" s="460">
        <f>SUM(C33:C68)</f>
        <v>0</v>
      </c>
      <c r="D69" s="459"/>
      <c r="E69" s="459"/>
      <c r="F69" s="459"/>
      <c r="G69" s="459"/>
      <c r="H69" s="459"/>
      <c r="I69" s="459">
        <f>ROUND(D69*2*12%*65%,0)</f>
        <v>0</v>
      </c>
      <c r="J69" s="459"/>
      <c r="K69" s="459">
        <f t="shared" si="23"/>
        <v>0</v>
      </c>
      <c r="L69" s="459">
        <f t="shared" si="24"/>
        <v>0</v>
      </c>
      <c r="M69" s="461"/>
      <c r="N69" s="462">
        <f t="shared" ref="N69:Z69" si="26">SUM(N33:N68)</f>
        <v>0</v>
      </c>
      <c r="O69" s="463">
        <f t="shared" si="26"/>
        <v>0</v>
      </c>
      <c r="P69" s="463">
        <f t="shared" si="26"/>
        <v>0</v>
      </c>
      <c r="Q69" s="463">
        <f t="shared" si="26"/>
        <v>0</v>
      </c>
      <c r="R69" s="463">
        <f t="shared" si="26"/>
        <v>0</v>
      </c>
      <c r="S69" s="463">
        <f t="shared" si="26"/>
        <v>0</v>
      </c>
      <c r="T69" s="463">
        <f t="shared" si="26"/>
        <v>0</v>
      </c>
      <c r="U69" s="463">
        <f t="shared" si="26"/>
        <v>0</v>
      </c>
      <c r="V69" s="469">
        <f t="shared" si="26"/>
        <v>0</v>
      </c>
      <c r="W69" s="463">
        <f t="shared" si="26"/>
        <v>0</v>
      </c>
      <c r="X69" s="463">
        <f t="shared" si="26"/>
        <v>0</v>
      </c>
      <c r="Y69" s="463">
        <f t="shared" si="26"/>
        <v>0</v>
      </c>
      <c r="Z69" s="463">
        <f t="shared" si="26"/>
        <v>0</v>
      </c>
      <c r="AA69" s="463">
        <f>ROUND(SUM(AA33:AA68),0)</f>
        <v>0</v>
      </c>
      <c r="AB69" s="463">
        <f>SUM(AB33:AB68)</f>
        <v>0</v>
      </c>
      <c r="AC69" s="463"/>
      <c r="AD69" s="463">
        <f>ROUND(SUM(AD33:AD68),0)</f>
        <v>0</v>
      </c>
      <c r="AE69" s="466"/>
      <c r="AF69" s="467"/>
    </row>
    <row r="70" spans="1:32" s="458" customFormat="1" ht="23.25" customHeight="1">
      <c r="A70" s="453" t="s">
        <v>463</v>
      </c>
      <c r="B70" s="455">
        <v>2</v>
      </c>
      <c r="C70" s="455"/>
      <c r="D70" s="453">
        <v>49875</v>
      </c>
      <c r="E70" s="453">
        <v>40455</v>
      </c>
      <c r="F70" s="453">
        <v>6950</v>
      </c>
      <c r="G70" s="453">
        <f t="shared" ref="G70:G92" si="27">SUM(D70:F70)</f>
        <v>97280</v>
      </c>
      <c r="H70" s="453">
        <v>2863</v>
      </c>
      <c r="I70" s="453">
        <v>7780</v>
      </c>
      <c r="J70" s="453">
        <v>5344</v>
      </c>
      <c r="K70" s="453">
        <f t="shared" si="23"/>
        <v>113267</v>
      </c>
      <c r="L70" s="453">
        <f t="shared" si="24"/>
        <v>145920</v>
      </c>
      <c r="M70" s="456"/>
      <c r="N70" s="447">
        <f t="shared" ref="N70:N76" si="28">G70*12*C70</f>
        <v>0</v>
      </c>
      <c r="O70" s="446">
        <f t="shared" ref="O70:O76" si="29">IF(F70&gt;0,ROUND(G70/30*10,0)*C70,0)</f>
        <v>0</v>
      </c>
      <c r="P70" s="446">
        <f t="shared" ref="P70:P92" si="30">H70*C70*12</f>
        <v>0</v>
      </c>
      <c r="Q70" s="446">
        <f t="shared" ref="Q70:Q92" si="31">J70*C70*12</f>
        <v>0</v>
      </c>
      <c r="R70" s="446"/>
      <c r="S70" s="446">
        <f t="shared" ref="S70:S92" si="32">SUM(P70:R70)</f>
        <v>0</v>
      </c>
      <c r="T70" s="457"/>
      <c r="U70" s="457"/>
      <c r="V70" s="444">
        <f>C70*16000</f>
        <v>0</v>
      </c>
      <c r="W70" s="457"/>
      <c r="X70" s="457"/>
      <c r="Y70" s="457">
        <f t="shared" ref="Y70:Y92" si="33">SUM(S70:X70)</f>
        <v>0</v>
      </c>
      <c r="Z70" s="446">
        <f t="shared" ref="Z70:Z92" si="34">I70*C70*12</f>
        <v>0</v>
      </c>
      <c r="AA70" s="448">
        <f t="shared" ref="AA70:AA76" si="35">G70*1.5*C70</f>
        <v>0</v>
      </c>
      <c r="AB70" s="457"/>
      <c r="AC70" s="449"/>
      <c r="AD70" s="450">
        <f t="shared" ref="AD70:AD92" si="36">N70+O70+Y70+Z70+AA70+AB70</f>
        <v>0</v>
      </c>
      <c r="AE70" s="466"/>
      <c r="AF70" s="438"/>
    </row>
    <row r="71" spans="1:32" s="458" customFormat="1" ht="23.25" customHeight="1">
      <c r="A71" s="453" t="s">
        <v>463</v>
      </c>
      <c r="B71" s="455">
        <v>10</v>
      </c>
      <c r="C71" s="455"/>
      <c r="D71" s="453">
        <v>49875</v>
      </c>
      <c r="E71" s="453">
        <v>40455</v>
      </c>
      <c r="F71" s="453">
        <v>0</v>
      </c>
      <c r="G71" s="453">
        <f t="shared" si="27"/>
        <v>90330</v>
      </c>
      <c r="H71" s="453">
        <v>2863</v>
      </c>
      <c r="I71" s="453">
        <v>7780</v>
      </c>
      <c r="J71" s="453">
        <v>4868</v>
      </c>
      <c r="K71" s="453">
        <f t="shared" ref="K71:K99" si="37">SUM(G71:J71)</f>
        <v>105841</v>
      </c>
      <c r="L71" s="453">
        <f t="shared" ref="L71:L99" si="38">G71*1.5</f>
        <v>135495</v>
      </c>
      <c r="M71" s="456"/>
      <c r="N71" s="447">
        <f t="shared" si="28"/>
        <v>0</v>
      </c>
      <c r="O71" s="446">
        <f t="shared" si="29"/>
        <v>0</v>
      </c>
      <c r="P71" s="446">
        <f t="shared" si="30"/>
        <v>0</v>
      </c>
      <c r="Q71" s="446">
        <f t="shared" si="31"/>
        <v>0</v>
      </c>
      <c r="R71" s="446"/>
      <c r="S71" s="446">
        <f t="shared" si="32"/>
        <v>0</v>
      </c>
      <c r="T71" s="457"/>
      <c r="U71" s="457"/>
      <c r="V71" s="444"/>
      <c r="W71" s="457"/>
      <c r="X71" s="457"/>
      <c r="Y71" s="457">
        <f t="shared" si="33"/>
        <v>0</v>
      </c>
      <c r="Z71" s="446">
        <f t="shared" si="34"/>
        <v>0</v>
      </c>
      <c r="AA71" s="448">
        <f t="shared" si="35"/>
        <v>0</v>
      </c>
      <c r="AB71" s="457"/>
      <c r="AC71" s="449"/>
      <c r="AD71" s="450">
        <f t="shared" si="36"/>
        <v>0</v>
      </c>
      <c r="AE71" s="466"/>
      <c r="AF71" s="438"/>
    </row>
    <row r="72" spans="1:32" s="458" customFormat="1" ht="23.25" customHeight="1">
      <c r="A72" s="453" t="s">
        <v>464</v>
      </c>
      <c r="B72" s="455">
        <v>2</v>
      </c>
      <c r="C72" s="455"/>
      <c r="D72" s="453">
        <v>48505</v>
      </c>
      <c r="E72" s="453">
        <v>40455</v>
      </c>
      <c r="F72" s="453">
        <v>0</v>
      </c>
      <c r="G72" s="453">
        <f t="shared" si="27"/>
        <v>88960</v>
      </c>
      <c r="H72" s="453">
        <v>2784</v>
      </c>
      <c r="I72" s="453">
        <v>7567</v>
      </c>
      <c r="J72" s="453">
        <v>4868</v>
      </c>
      <c r="K72" s="453">
        <f t="shared" si="37"/>
        <v>104179</v>
      </c>
      <c r="L72" s="453">
        <f t="shared" si="38"/>
        <v>133440</v>
      </c>
      <c r="M72" s="456"/>
      <c r="N72" s="447">
        <f t="shared" si="28"/>
        <v>0</v>
      </c>
      <c r="O72" s="446">
        <f t="shared" si="29"/>
        <v>0</v>
      </c>
      <c r="P72" s="446">
        <f t="shared" si="30"/>
        <v>0</v>
      </c>
      <c r="Q72" s="446">
        <f t="shared" si="31"/>
        <v>0</v>
      </c>
      <c r="R72" s="446"/>
      <c r="S72" s="446">
        <f t="shared" si="32"/>
        <v>0</v>
      </c>
      <c r="T72" s="457"/>
      <c r="U72" s="457"/>
      <c r="V72" s="444"/>
      <c r="W72" s="457"/>
      <c r="X72" s="457"/>
      <c r="Y72" s="457">
        <f t="shared" si="33"/>
        <v>0</v>
      </c>
      <c r="Z72" s="446">
        <f t="shared" si="34"/>
        <v>0</v>
      </c>
      <c r="AA72" s="448">
        <f t="shared" si="35"/>
        <v>0</v>
      </c>
      <c r="AB72" s="457"/>
      <c r="AC72" s="449"/>
      <c r="AD72" s="450">
        <f t="shared" si="36"/>
        <v>0</v>
      </c>
      <c r="AE72" s="466"/>
      <c r="AF72" s="438"/>
    </row>
    <row r="73" spans="1:32" s="458" customFormat="1" ht="23.25" customHeight="1">
      <c r="A73" s="453" t="s">
        <v>465</v>
      </c>
      <c r="B73" s="455">
        <v>1</v>
      </c>
      <c r="C73" s="455"/>
      <c r="D73" s="453">
        <v>47130</v>
      </c>
      <c r="E73" s="453">
        <v>40455</v>
      </c>
      <c r="F73" s="453">
        <v>6950</v>
      </c>
      <c r="G73" s="453">
        <f t="shared" si="27"/>
        <v>94535</v>
      </c>
      <c r="H73" s="453">
        <v>2705</v>
      </c>
      <c r="I73" s="453">
        <v>7352</v>
      </c>
      <c r="J73" s="453">
        <v>5106</v>
      </c>
      <c r="K73" s="453">
        <f t="shared" si="37"/>
        <v>109698</v>
      </c>
      <c r="L73" s="453">
        <f t="shared" si="38"/>
        <v>141802.5</v>
      </c>
      <c r="M73" s="456"/>
      <c r="N73" s="447">
        <f t="shared" si="28"/>
        <v>0</v>
      </c>
      <c r="O73" s="446">
        <f t="shared" si="29"/>
        <v>0</v>
      </c>
      <c r="P73" s="446">
        <f t="shared" si="30"/>
        <v>0</v>
      </c>
      <c r="Q73" s="446">
        <f t="shared" si="31"/>
        <v>0</v>
      </c>
      <c r="R73" s="446"/>
      <c r="S73" s="446">
        <f t="shared" si="32"/>
        <v>0</v>
      </c>
      <c r="T73" s="457"/>
      <c r="U73" s="457"/>
      <c r="V73" s="444">
        <f>C73*16000</f>
        <v>0</v>
      </c>
      <c r="W73" s="457"/>
      <c r="X73" s="457"/>
      <c r="Y73" s="457">
        <f t="shared" si="33"/>
        <v>0</v>
      </c>
      <c r="Z73" s="446">
        <f t="shared" si="34"/>
        <v>0</v>
      </c>
      <c r="AA73" s="448">
        <f t="shared" si="35"/>
        <v>0</v>
      </c>
      <c r="AB73" s="457"/>
      <c r="AC73" s="449"/>
      <c r="AD73" s="450">
        <f t="shared" si="36"/>
        <v>0</v>
      </c>
      <c r="AE73" s="466"/>
      <c r="AF73" s="438"/>
    </row>
    <row r="74" spans="1:32" s="458" customFormat="1" ht="23.25" customHeight="1">
      <c r="A74" s="453" t="s">
        <v>465</v>
      </c>
      <c r="B74" s="455">
        <v>1</v>
      </c>
      <c r="C74" s="455"/>
      <c r="D74" s="453">
        <v>47130</v>
      </c>
      <c r="E74" s="453">
        <v>40455</v>
      </c>
      <c r="F74" s="453"/>
      <c r="G74" s="453">
        <f t="shared" si="27"/>
        <v>87585</v>
      </c>
      <c r="H74" s="453">
        <v>2705</v>
      </c>
      <c r="I74" s="453">
        <v>7352</v>
      </c>
      <c r="J74" s="453">
        <v>4868</v>
      </c>
      <c r="K74" s="453">
        <f t="shared" si="37"/>
        <v>102510</v>
      </c>
      <c r="L74" s="453">
        <f t="shared" si="38"/>
        <v>131377.5</v>
      </c>
      <c r="M74" s="456"/>
      <c r="N74" s="447">
        <f t="shared" si="28"/>
        <v>0</v>
      </c>
      <c r="O74" s="446">
        <f t="shared" si="29"/>
        <v>0</v>
      </c>
      <c r="P74" s="446">
        <f t="shared" si="30"/>
        <v>0</v>
      </c>
      <c r="Q74" s="446">
        <f t="shared" si="31"/>
        <v>0</v>
      </c>
      <c r="R74" s="446"/>
      <c r="S74" s="446">
        <f t="shared" si="32"/>
        <v>0</v>
      </c>
      <c r="T74" s="457"/>
      <c r="U74" s="457"/>
      <c r="V74" s="444"/>
      <c r="W74" s="457"/>
      <c r="X74" s="457"/>
      <c r="Y74" s="457">
        <f t="shared" si="33"/>
        <v>0</v>
      </c>
      <c r="Z74" s="446">
        <f t="shared" si="34"/>
        <v>0</v>
      </c>
      <c r="AA74" s="448">
        <f t="shared" si="35"/>
        <v>0</v>
      </c>
      <c r="AB74" s="457"/>
      <c r="AC74" s="449"/>
      <c r="AD74" s="450">
        <f t="shared" si="36"/>
        <v>0</v>
      </c>
      <c r="AE74" s="466"/>
      <c r="AF74" s="438"/>
    </row>
    <row r="75" spans="1:32" s="458" customFormat="1" ht="23.25" customHeight="1">
      <c r="A75" s="453" t="s">
        <v>466</v>
      </c>
      <c r="B75" s="455">
        <v>3</v>
      </c>
      <c r="C75" s="455"/>
      <c r="D75" s="453">
        <v>45760</v>
      </c>
      <c r="E75" s="453">
        <v>40455</v>
      </c>
      <c r="F75" s="453"/>
      <c r="G75" s="453">
        <f t="shared" si="27"/>
        <v>86215</v>
      </c>
      <c r="H75" s="453">
        <v>2627</v>
      </c>
      <c r="I75" s="453">
        <v>7138</v>
      </c>
      <c r="J75" s="453">
        <v>4630</v>
      </c>
      <c r="K75" s="453">
        <f t="shared" si="37"/>
        <v>100610</v>
      </c>
      <c r="L75" s="453">
        <f t="shared" si="38"/>
        <v>129322.5</v>
      </c>
      <c r="M75" s="456"/>
      <c r="N75" s="447">
        <f t="shared" si="28"/>
        <v>0</v>
      </c>
      <c r="O75" s="446">
        <f t="shared" si="29"/>
        <v>0</v>
      </c>
      <c r="P75" s="446">
        <f t="shared" si="30"/>
        <v>0</v>
      </c>
      <c r="Q75" s="446">
        <f t="shared" si="31"/>
        <v>0</v>
      </c>
      <c r="R75" s="446"/>
      <c r="S75" s="446">
        <f t="shared" si="32"/>
        <v>0</v>
      </c>
      <c r="T75" s="457"/>
      <c r="U75" s="457"/>
      <c r="V75" s="444"/>
      <c r="W75" s="457"/>
      <c r="X75" s="457"/>
      <c r="Y75" s="457">
        <f t="shared" si="33"/>
        <v>0</v>
      </c>
      <c r="Z75" s="446">
        <f t="shared" si="34"/>
        <v>0</v>
      </c>
      <c r="AA75" s="448">
        <f t="shared" si="35"/>
        <v>0</v>
      </c>
      <c r="AB75" s="457"/>
      <c r="AC75" s="449"/>
      <c r="AD75" s="450">
        <f t="shared" si="36"/>
        <v>0</v>
      </c>
      <c r="AE75" s="466"/>
      <c r="AF75" s="438"/>
    </row>
    <row r="76" spans="1:32" s="458" customFormat="1" ht="23.25" customHeight="1">
      <c r="A76" s="453" t="s">
        <v>467</v>
      </c>
      <c r="B76" s="455">
        <v>1</v>
      </c>
      <c r="C76" s="455"/>
      <c r="D76" s="453">
        <v>44390</v>
      </c>
      <c r="E76" s="453">
        <v>40455</v>
      </c>
      <c r="F76" s="453">
        <v>6950</v>
      </c>
      <c r="G76" s="453">
        <f t="shared" si="27"/>
        <v>91795</v>
      </c>
      <c r="H76" s="453">
        <v>2548</v>
      </c>
      <c r="I76" s="453">
        <v>6925</v>
      </c>
      <c r="J76" s="453">
        <v>4868</v>
      </c>
      <c r="K76" s="453">
        <f t="shared" si="37"/>
        <v>106136</v>
      </c>
      <c r="L76" s="453">
        <f t="shared" si="38"/>
        <v>137692.5</v>
      </c>
      <c r="M76" s="456"/>
      <c r="N76" s="447">
        <f t="shared" si="28"/>
        <v>0</v>
      </c>
      <c r="O76" s="446">
        <f t="shared" si="29"/>
        <v>0</v>
      </c>
      <c r="P76" s="446">
        <f t="shared" si="30"/>
        <v>0</v>
      </c>
      <c r="Q76" s="446">
        <f t="shared" si="31"/>
        <v>0</v>
      </c>
      <c r="R76" s="446"/>
      <c r="S76" s="446">
        <f t="shared" si="32"/>
        <v>0</v>
      </c>
      <c r="T76" s="457"/>
      <c r="U76" s="457"/>
      <c r="V76" s="444"/>
      <c r="W76" s="457"/>
      <c r="X76" s="457"/>
      <c r="Y76" s="457">
        <f t="shared" si="33"/>
        <v>0</v>
      </c>
      <c r="Z76" s="446">
        <f t="shared" si="34"/>
        <v>0</v>
      </c>
      <c r="AA76" s="448">
        <f t="shared" si="35"/>
        <v>0</v>
      </c>
      <c r="AB76" s="457"/>
      <c r="AC76" s="449"/>
      <c r="AD76" s="450">
        <f t="shared" si="36"/>
        <v>0</v>
      </c>
      <c r="AE76" s="466"/>
      <c r="AF76" s="438"/>
    </row>
    <row r="77" spans="1:32" s="458" customFormat="1" ht="23.25" customHeight="1">
      <c r="A77" s="453" t="s">
        <v>467</v>
      </c>
      <c r="B77" s="455">
        <v>1</v>
      </c>
      <c r="C77" s="455"/>
      <c r="D77" s="453">
        <v>44390</v>
      </c>
      <c r="E77" s="453">
        <v>40455</v>
      </c>
      <c r="F77" s="453"/>
      <c r="G77" s="453">
        <f t="shared" si="27"/>
        <v>84845</v>
      </c>
      <c r="H77" s="453">
        <v>2548</v>
      </c>
      <c r="I77" s="453">
        <v>6925</v>
      </c>
      <c r="J77" s="453">
        <v>4630</v>
      </c>
      <c r="K77" s="453">
        <f t="shared" si="37"/>
        <v>98948</v>
      </c>
      <c r="L77" s="453">
        <f t="shared" si="38"/>
        <v>127267.5</v>
      </c>
      <c r="M77" s="456"/>
      <c r="N77" s="447"/>
      <c r="O77" s="446"/>
      <c r="P77" s="446">
        <f t="shared" si="30"/>
        <v>0</v>
      </c>
      <c r="Q77" s="446">
        <f t="shared" si="31"/>
        <v>0</v>
      </c>
      <c r="R77" s="446"/>
      <c r="S77" s="446">
        <f t="shared" si="32"/>
        <v>0</v>
      </c>
      <c r="T77" s="457"/>
      <c r="U77" s="457"/>
      <c r="V77" s="444"/>
      <c r="W77" s="457"/>
      <c r="X77" s="457"/>
      <c r="Y77" s="457">
        <f t="shared" si="33"/>
        <v>0</v>
      </c>
      <c r="Z77" s="446">
        <f t="shared" si="34"/>
        <v>0</v>
      </c>
      <c r="AA77" s="448"/>
      <c r="AB77" s="457"/>
      <c r="AC77" s="449"/>
      <c r="AD77" s="450">
        <f t="shared" si="36"/>
        <v>0</v>
      </c>
      <c r="AE77" s="466"/>
      <c r="AF77" s="438"/>
    </row>
    <row r="78" spans="1:32" s="458" customFormat="1" ht="23.25" customHeight="1">
      <c r="A78" s="453" t="s">
        <v>468</v>
      </c>
      <c r="B78" s="455">
        <v>1</v>
      </c>
      <c r="C78" s="455"/>
      <c r="D78" s="453">
        <v>43015</v>
      </c>
      <c r="E78" s="453">
        <v>40455</v>
      </c>
      <c r="F78" s="453">
        <v>6950</v>
      </c>
      <c r="G78" s="453">
        <f t="shared" si="27"/>
        <v>90420</v>
      </c>
      <c r="H78" s="453">
        <v>2469</v>
      </c>
      <c r="I78" s="453">
        <v>6711</v>
      </c>
      <c r="J78" s="453">
        <v>4868</v>
      </c>
      <c r="K78" s="453">
        <f t="shared" si="37"/>
        <v>104468</v>
      </c>
      <c r="L78" s="453">
        <f t="shared" si="38"/>
        <v>135630</v>
      </c>
      <c r="M78" s="456"/>
      <c r="N78" s="447">
        <f t="shared" ref="N78:N92" si="39">G78*12*C78</f>
        <v>0</v>
      </c>
      <c r="O78" s="446">
        <f t="shared" ref="O78:O92" si="40">IF(F78&gt;0,ROUND(G78/30*10,0)*C78,0)</f>
        <v>0</v>
      </c>
      <c r="P78" s="446">
        <f t="shared" si="30"/>
        <v>0</v>
      </c>
      <c r="Q78" s="446">
        <f t="shared" si="31"/>
        <v>0</v>
      </c>
      <c r="R78" s="446"/>
      <c r="S78" s="446">
        <f t="shared" si="32"/>
        <v>0</v>
      </c>
      <c r="T78" s="457"/>
      <c r="U78" s="457"/>
      <c r="V78" s="444">
        <f>C78*16000</f>
        <v>0</v>
      </c>
      <c r="W78" s="457"/>
      <c r="X78" s="457"/>
      <c r="Y78" s="457">
        <f t="shared" si="33"/>
        <v>0</v>
      </c>
      <c r="Z78" s="446">
        <f t="shared" si="34"/>
        <v>0</v>
      </c>
      <c r="AA78" s="448">
        <f t="shared" ref="AA78:AA92" si="41">G78*1.5*C78</f>
        <v>0</v>
      </c>
      <c r="AB78" s="457"/>
      <c r="AC78" s="449"/>
      <c r="AD78" s="450">
        <f t="shared" si="36"/>
        <v>0</v>
      </c>
      <c r="AE78" s="466"/>
      <c r="AF78" s="438"/>
    </row>
    <row r="79" spans="1:32" s="458" customFormat="1" ht="23.25" customHeight="1">
      <c r="A79" s="453" t="s">
        <v>468</v>
      </c>
      <c r="B79" s="455">
        <v>2</v>
      </c>
      <c r="C79" s="455"/>
      <c r="D79" s="453">
        <v>43015</v>
      </c>
      <c r="E79" s="453">
        <v>40455</v>
      </c>
      <c r="F79" s="453"/>
      <c r="G79" s="453">
        <f t="shared" si="27"/>
        <v>83470</v>
      </c>
      <c r="H79" s="453">
        <v>2469</v>
      </c>
      <c r="I79" s="453">
        <v>6711</v>
      </c>
      <c r="J79" s="453">
        <v>4435</v>
      </c>
      <c r="K79" s="453">
        <f t="shared" si="37"/>
        <v>97085</v>
      </c>
      <c r="L79" s="453">
        <f t="shared" si="38"/>
        <v>125205</v>
      </c>
      <c r="M79" s="456"/>
      <c r="N79" s="447">
        <f t="shared" si="39"/>
        <v>0</v>
      </c>
      <c r="O79" s="446">
        <f t="shared" si="40"/>
        <v>0</v>
      </c>
      <c r="P79" s="446">
        <f t="shared" si="30"/>
        <v>0</v>
      </c>
      <c r="Q79" s="446">
        <f t="shared" si="31"/>
        <v>0</v>
      </c>
      <c r="R79" s="446"/>
      <c r="S79" s="446">
        <f t="shared" si="32"/>
        <v>0</v>
      </c>
      <c r="T79" s="457"/>
      <c r="U79" s="457"/>
      <c r="V79" s="444"/>
      <c r="W79" s="457"/>
      <c r="X79" s="457"/>
      <c r="Y79" s="457">
        <f t="shared" si="33"/>
        <v>0</v>
      </c>
      <c r="Z79" s="446">
        <f t="shared" si="34"/>
        <v>0</v>
      </c>
      <c r="AA79" s="448">
        <f t="shared" si="41"/>
        <v>0</v>
      </c>
      <c r="AB79" s="457"/>
      <c r="AC79" s="449"/>
      <c r="AD79" s="450">
        <f t="shared" si="36"/>
        <v>0</v>
      </c>
      <c r="AE79" s="466"/>
      <c r="AF79" s="438"/>
    </row>
    <row r="80" spans="1:32" s="458" customFormat="1" ht="23.25" customHeight="1">
      <c r="A80" s="453" t="s">
        <v>469</v>
      </c>
      <c r="B80" s="455">
        <v>3</v>
      </c>
      <c r="C80" s="455"/>
      <c r="D80" s="453">
        <v>41645</v>
      </c>
      <c r="E80" s="453">
        <v>40455</v>
      </c>
      <c r="F80" s="453"/>
      <c r="G80" s="453">
        <f t="shared" si="27"/>
        <v>82100</v>
      </c>
      <c r="H80" s="453">
        <v>2390</v>
      </c>
      <c r="I80" s="453">
        <v>6497</v>
      </c>
      <c r="J80" s="453">
        <v>4435</v>
      </c>
      <c r="K80" s="453">
        <f t="shared" si="37"/>
        <v>95422</v>
      </c>
      <c r="L80" s="453">
        <f t="shared" si="38"/>
        <v>123150</v>
      </c>
      <c r="M80" s="456"/>
      <c r="N80" s="447">
        <f t="shared" si="39"/>
        <v>0</v>
      </c>
      <c r="O80" s="446">
        <f t="shared" si="40"/>
        <v>0</v>
      </c>
      <c r="P80" s="446">
        <f t="shared" si="30"/>
        <v>0</v>
      </c>
      <c r="Q80" s="446">
        <f t="shared" si="31"/>
        <v>0</v>
      </c>
      <c r="R80" s="446"/>
      <c r="S80" s="446">
        <f t="shared" si="32"/>
        <v>0</v>
      </c>
      <c r="T80" s="457"/>
      <c r="U80" s="457"/>
      <c r="V80" s="444"/>
      <c r="W80" s="457"/>
      <c r="X80" s="457"/>
      <c r="Y80" s="457">
        <f t="shared" si="33"/>
        <v>0</v>
      </c>
      <c r="Z80" s="446">
        <f t="shared" si="34"/>
        <v>0</v>
      </c>
      <c r="AA80" s="448">
        <f t="shared" si="41"/>
        <v>0</v>
      </c>
      <c r="AB80" s="457"/>
      <c r="AC80" s="449"/>
      <c r="AD80" s="450">
        <f t="shared" si="36"/>
        <v>0</v>
      </c>
      <c r="AE80" s="466"/>
      <c r="AF80" s="438"/>
    </row>
    <row r="81" spans="1:37" s="458" customFormat="1" ht="23.25" customHeight="1">
      <c r="A81" s="453" t="s">
        <v>470</v>
      </c>
      <c r="B81" s="455">
        <v>2</v>
      </c>
      <c r="C81" s="455"/>
      <c r="D81" s="453">
        <v>40270</v>
      </c>
      <c r="E81" s="453">
        <v>40455</v>
      </c>
      <c r="F81" s="453">
        <v>6950</v>
      </c>
      <c r="G81" s="453">
        <f t="shared" si="27"/>
        <v>87675</v>
      </c>
      <c r="H81" s="453">
        <v>2311</v>
      </c>
      <c r="I81" s="453">
        <v>6282</v>
      </c>
      <c r="J81" s="453">
        <v>4868</v>
      </c>
      <c r="K81" s="453">
        <f t="shared" si="37"/>
        <v>101136</v>
      </c>
      <c r="L81" s="453">
        <f t="shared" si="38"/>
        <v>131512.5</v>
      </c>
      <c r="M81" s="456"/>
      <c r="N81" s="447">
        <f t="shared" si="39"/>
        <v>0</v>
      </c>
      <c r="O81" s="446">
        <f t="shared" si="40"/>
        <v>0</v>
      </c>
      <c r="P81" s="446">
        <f t="shared" si="30"/>
        <v>0</v>
      </c>
      <c r="Q81" s="446">
        <f t="shared" si="31"/>
        <v>0</v>
      </c>
      <c r="R81" s="446"/>
      <c r="S81" s="446">
        <f t="shared" si="32"/>
        <v>0</v>
      </c>
      <c r="T81" s="457"/>
      <c r="U81" s="457"/>
      <c r="V81" s="444">
        <f>C81*16000</f>
        <v>0</v>
      </c>
      <c r="W81" s="457"/>
      <c r="X81" s="457"/>
      <c r="Y81" s="457">
        <f t="shared" si="33"/>
        <v>0</v>
      </c>
      <c r="Z81" s="446">
        <f t="shared" si="34"/>
        <v>0</v>
      </c>
      <c r="AA81" s="448">
        <f t="shared" si="41"/>
        <v>0</v>
      </c>
      <c r="AB81" s="457"/>
      <c r="AC81" s="449"/>
      <c r="AD81" s="450">
        <f t="shared" si="36"/>
        <v>0</v>
      </c>
      <c r="AE81" s="466"/>
      <c r="AF81" s="438"/>
    </row>
    <row r="82" spans="1:37" s="458" customFormat="1" ht="23.25" customHeight="1">
      <c r="A82" s="453" t="s">
        <v>470</v>
      </c>
      <c r="B82" s="455">
        <v>2</v>
      </c>
      <c r="C82" s="455"/>
      <c r="D82" s="453">
        <v>40270</v>
      </c>
      <c r="E82" s="453">
        <v>40455</v>
      </c>
      <c r="F82" s="453"/>
      <c r="G82" s="453">
        <f t="shared" si="27"/>
        <v>80725</v>
      </c>
      <c r="H82" s="453">
        <v>2311</v>
      </c>
      <c r="I82" s="453">
        <v>6282</v>
      </c>
      <c r="J82" s="453">
        <v>4435</v>
      </c>
      <c r="K82" s="453">
        <f t="shared" si="37"/>
        <v>93753</v>
      </c>
      <c r="L82" s="453">
        <f t="shared" si="38"/>
        <v>121087.5</v>
      </c>
      <c r="M82" s="456"/>
      <c r="N82" s="447">
        <f t="shared" si="39"/>
        <v>0</v>
      </c>
      <c r="O82" s="446">
        <f t="shared" si="40"/>
        <v>0</v>
      </c>
      <c r="P82" s="446">
        <f t="shared" si="30"/>
        <v>0</v>
      </c>
      <c r="Q82" s="446">
        <f t="shared" si="31"/>
        <v>0</v>
      </c>
      <c r="R82" s="446"/>
      <c r="S82" s="446">
        <f t="shared" si="32"/>
        <v>0</v>
      </c>
      <c r="T82" s="457"/>
      <c r="U82" s="457"/>
      <c r="V82" s="444"/>
      <c r="W82" s="457"/>
      <c r="X82" s="457"/>
      <c r="Y82" s="457">
        <f t="shared" si="33"/>
        <v>0</v>
      </c>
      <c r="Z82" s="446">
        <f t="shared" si="34"/>
        <v>0</v>
      </c>
      <c r="AA82" s="448">
        <f t="shared" si="41"/>
        <v>0</v>
      </c>
      <c r="AB82" s="457"/>
      <c r="AC82" s="449"/>
      <c r="AD82" s="450">
        <f t="shared" si="36"/>
        <v>0</v>
      </c>
      <c r="AE82" s="466"/>
      <c r="AF82" s="438"/>
    </row>
    <row r="83" spans="1:37" s="458" customFormat="1" ht="23.25" customHeight="1">
      <c r="A83" s="453" t="s">
        <v>471</v>
      </c>
      <c r="B83" s="455">
        <v>0</v>
      </c>
      <c r="C83" s="455"/>
      <c r="D83" s="453">
        <v>37530</v>
      </c>
      <c r="E83" s="453">
        <v>40455</v>
      </c>
      <c r="F83" s="453">
        <v>6950</v>
      </c>
      <c r="G83" s="453">
        <f t="shared" si="27"/>
        <v>84935</v>
      </c>
      <c r="H83" s="453">
        <v>2154</v>
      </c>
      <c r="I83" s="453">
        <v>5855</v>
      </c>
      <c r="J83" s="453">
        <v>4630</v>
      </c>
      <c r="K83" s="453">
        <f t="shared" si="37"/>
        <v>97574</v>
      </c>
      <c r="L83" s="453">
        <f t="shared" si="38"/>
        <v>127402.5</v>
      </c>
      <c r="M83" s="456"/>
      <c r="N83" s="447">
        <f t="shared" si="39"/>
        <v>0</v>
      </c>
      <c r="O83" s="446">
        <f t="shared" si="40"/>
        <v>0</v>
      </c>
      <c r="P83" s="446">
        <f t="shared" si="30"/>
        <v>0</v>
      </c>
      <c r="Q83" s="446">
        <f t="shared" si="31"/>
        <v>0</v>
      </c>
      <c r="R83" s="446"/>
      <c r="S83" s="446">
        <f t="shared" si="32"/>
        <v>0</v>
      </c>
      <c r="T83" s="457"/>
      <c r="U83" s="457"/>
      <c r="V83" s="444">
        <f>C83*16000</f>
        <v>0</v>
      </c>
      <c r="W83" s="457"/>
      <c r="X83" s="457"/>
      <c r="Y83" s="457">
        <f t="shared" si="33"/>
        <v>0</v>
      </c>
      <c r="Z83" s="446">
        <f t="shared" si="34"/>
        <v>0</v>
      </c>
      <c r="AA83" s="448">
        <f t="shared" si="41"/>
        <v>0</v>
      </c>
      <c r="AB83" s="457"/>
      <c r="AC83" s="449"/>
      <c r="AD83" s="450">
        <f t="shared" si="36"/>
        <v>0</v>
      </c>
      <c r="AE83" s="466"/>
      <c r="AF83" s="438"/>
    </row>
    <row r="84" spans="1:37" s="458" customFormat="1" ht="23.25" customHeight="1">
      <c r="A84" s="453" t="s">
        <v>471</v>
      </c>
      <c r="B84" s="455">
        <v>2</v>
      </c>
      <c r="C84" s="455"/>
      <c r="D84" s="453">
        <v>37530</v>
      </c>
      <c r="E84" s="453">
        <v>40455</v>
      </c>
      <c r="F84" s="453"/>
      <c r="G84" s="453">
        <f t="shared" si="27"/>
        <v>77985</v>
      </c>
      <c r="H84" s="453">
        <v>2154</v>
      </c>
      <c r="I84" s="453">
        <v>5855</v>
      </c>
      <c r="J84" s="453">
        <v>4239</v>
      </c>
      <c r="K84" s="453">
        <f t="shared" si="37"/>
        <v>90233</v>
      </c>
      <c r="L84" s="453">
        <f t="shared" si="38"/>
        <v>116977.5</v>
      </c>
      <c r="M84" s="456"/>
      <c r="N84" s="447">
        <f t="shared" si="39"/>
        <v>0</v>
      </c>
      <c r="O84" s="446">
        <f t="shared" si="40"/>
        <v>0</v>
      </c>
      <c r="P84" s="446">
        <f t="shared" si="30"/>
        <v>0</v>
      </c>
      <c r="Q84" s="446">
        <f t="shared" si="31"/>
        <v>0</v>
      </c>
      <c r="R84" s="446"/>
      <c r="S84" s="446">
        <f t="shared" si="32"/>
        <v>0</v>
      </c>
      <c r="T84" s="457"/>
      <c r="U84" s="457"/>
      <c r="V84" s="444"/>
      <c r="W84" s="457"/>
      <c r="X84" s="457"/>
      <c r="Y84" s="457">
        <f t="shared" si="33"/>
        <v>0</v>
      </c>
      <c r="Z84" s="446">
        <f t="shared" si="34"/>
        <v>0</v>
      </c>
      <c r="AA84" s="448">
        <f t="shared" si="41"/>
        <v>0</v>
      </c>
      <c r="AB84" s="457"/>
      <c r="AC84" s="449"/>
      <c r="AD84" s="450">
        <f t="shared" si="36"/>
        <v>0</v>
      </c>
      <c r="AE84" s="466"/>
      <c r="AF84" s="438"/>
    </row>
    <row r="85" spans="1:37" s="458" customFormat="1" ht="23.25" customHeight="1">
      <c r="A85" s="453" t="s">
        <v>472</v>
      </c>
      <c r="B85" s="455">
        <v>0</v>
      </c>
      <c r="C85" s="455"/>
      <c r="D85" s="453">
        <v>36500</v>
      </c>
      <c r="E85" s="453">
        <v>40455</v>
      </c>
      <c r="F85" s="453">
        <v>6950</v>
      </c>
      <c r="G85" s="453">
        <f t="shared" si="27"/>
        <v>83905</v>
      </c>
      <c r="H85" s="453">
        <v>2095</v>
      </c>
      <c r="I85" s="453">
        <v>5694</v>
      </c>
      <c r="J85" s="453">
        <v>4630</v>
      </c>
      <c r="K85" s="453">
        <f t="shared" si="37"/>
        <v>96324</v>
      </c>
      <c r="L85" s="453">
        <f t="shared" si="38"/>
        <v>125857.5</v>
      </c>
      <c r="M85" s="456"/>
      <c r="N85" s="447">
        <f t="shared" si="39"/>
        <v>0</v>
      </c>
      <c r="O85" s="446">
        <f t="shared" si="40"/>
        <v>0</v>
      </c>
      <c r="P85" s="446">
        <f t="shared" si="30"/>
        <v>0</v>
      </c>
      <c r="Q85" s="446">
        <f t="shared" si="31"/>
        <v>0</v>
      </c>
      <c r="R85" s="446"/>
      <c r="S85" s="446">
        <f t="shared" si="32"/>
        <v>0</v>
      </c>
      <c r="T85" s="457"/>
      <c r="U85" s="457"/>
      <c r="V85" s="444">
        <f>C85*16000</f>
        <v>0</v>
      </c>
      <c r="W85" s="457"/>
      <c r="X85" s="457"/>
      <c r="Y85" s="457">
        <f t="shared" si="33"/>
        <v>0</v>
      </c>
      <c r="Z85" s="446">
        <f t="shared" si="34"/>
        <v>0</v>
      </c>
      <c r="AA85" s="448">
        <f t="shared" si="41"/>
        <v>0</v>
      </c>
      <c r="AB85" s="457"/>
      <c r="AC85" s="449"/>
      <c r="AD85" s="450">
        <f t="shared" si="36"/>
        <v>0</v>
      </c>
      <c r="AE85" s="466"/>
      <c r="AF85" s="438"/>
    </row>
    <row r="86" spans="1:37" s="458" customFormat="1" ht="23.25" customHeight="1">
      <c r="A86" s="453" t="s">
        <v>472</v>
      </c>
      <c r="B86" s="455">
        <v>2</v>
      </c>
      <c r="C86" s="455"/>
      <c r="D86" s="453">
        <v>36500</v>
      </c>
      <c r="E86" s="453">
        <v>40455</v>
      </c>
      <c r="F86" s="453"/>
      <c r="G86" s="453">
        <f t="shared" si="27"/>
        <v>76955</v>
      </c>
      <c r="H86" s="453">
        <v>2095</v>
      </c>
      <c r="I86" s="453">
        <v>5694</v>
      </c>
      <c r="J86" s="453">
        <v>4239</v>
      </c>
      <c r="K86" s="453">
        <f t="shared" si="37"/>
        <v>88983</v>
      </c>
      <c r="L86" s="453">
        <f t="shared" si="38"/>
        <v>115432.5</v>
      </c>
      <c r="M86" s="456"/>
      <c r="N86" s="447">
        <f t="shared" si="39"/>
        <v>0</v>
      </c>
      <c r="O86" s="446">
        <f t="shared" si="40"/>
        <v>0</v>
      </c>
      <c r="P86" s="446">
        <f t="shared" si="30"/>
        <v>0</v>
      </c>
      <c r="Q86" s="446">
        <f t="shared" si="31"/>
        <v>0</v>
      </c>
      <c r="R86" s="446"/>
      <c r="S86" s="446">
        <f t="shared" si="32"/>
        <v>0</v>
      </c>
      <c r="T86" s="457"/>
      <c r="U86" s="457"/>
      <c r="V86" s="444"/>
      <c r="W86" s="457"/>
      <c r="X86" s="457"/>
      <c r="Y86" s="457">
        <f t="shared" si="33"/>
        <v>0</v>
      </c>
      <c r="Z86" s="446">
        <f t="shared" si="34"/>
        <v>0</v>
      </c>
      <c r="AA86" s="448">
        <f t="shared" si="41"/>
        <v>0</v>
      </c>
      <c r="AB86" s="457"/>
      <c r="AC86" s="449"/>
      <c r="AD86" s="450">
        <f t="shared" si="36"/>
        <v>0</v>
      </c>
      <c r="AE86" s="466"/>
      <c r="AF86" s="438"/>
    </row>
    <row r="87" spans="1:37" s="458" customFormat="1" ht="23.25" customHeight="1">
      <c r="A87" s="453" t="s">
        <v>473</v>
      </c>
      <c r="B87" s="455">
        <v>6</v>
      </c>
      <c r="C87" s="455"/>
      <c r="D87" s="453">
        <v>35470</v>
      </c>
      <c r="E87" s="453">
        <v>40455</v>
      </c>
      <c r="F87" s="453"/>
      <c r="G87" s="453">
        <f t="shared" si="27"/>
        <v>75925</v>
      </c>
      <c r="H87" s="453">
        <v>2036</v>
      </c>
      <c r="I87" s="453">
        <v>5533</v>
      </c>
      <c r="J87" s="453">
        <v>4044</v>
      </c>
      <c r="K87" s="453">
        <f t="shared" si="37"/>
        <v>87538</v>
      </c>
      <c r="L87" s="453">
        <f t="shared" si="38"/>
        <v>113887.5</v>
      </c>
      <c r="M87" s="456"/>
      <c r="N87" s="447">
        <f t="shared" si="39"/>
        <v>0</v>
      </c>
      <c r="O87" s="446">
        <f t="shared" si="40"/>
        <v>0</v>
      </c>
      <c r="P87" s="446">
        <f t="shared" si="30"/>
        <v>0</v>
      </c>
      <c r="Q87" s="446">
        <f t="shared" si="31"/>
        <v>0</v>
      </c>
      <c r="R87" s="446"/>
      <c r="S87" s="446">
        <f t="shared" si="32"/>
        <v>0</v>
      </c>
      <c r="T87" s="457"/>
      <c r="U87" s="457"/>
      <c r="V87" s="444"/>
      <c r="W87" s="457"/>
      <c r="X87" s="457"/>
      <c r="Y87" s="457">
        <f t="shared" si="33"/>
        <v>0</v>
      </c>
      <c r="Z87" s="446">
        <f t="shared" si="34"/>
        <v>0</v>
      </c>
      <c r="AA87" s="448">
        <f t="shared" si="41"/>
        <v>0</v>
      </c>
      <c r="AB87" s="457"/>
      <c r="AC87" s="449"/>
      <c r="AD87" s="450">
        <f t="shared" si="36"/>
        <v>0</v>
      </c>
      <c r="AE87" s="466"/>
      <c r="AF87" s="438"/>
    </row>
    <row r="88" spans="1:37" s="458" customFormat="1" ht="23.25" customHeight="1">
      <c r="A88" s="453" t="s">
        <v>474</v>
      </c>
      <c r="B88" s="455">
        <v>1</v>
      </c>
      <c r="C88" s="455"/>
      <c r="D88" s="453">
        <v>34440</v>
      </c>
      <c r="E88" s="453">
        <v>40455</v>
      </c>
      <c r="F88" s="453"/>
      <c r="G88" s="453">
        <f t="shared" si="27"/>
        <v>74895</v>
      </c>
      <c r="H88" s="453">
        <v>1977</v>
      </c>
      <c r="I88" s="453">
        <v>5373</v>
      </c>
      <c r="J88" s="453">
        <v>4044</v>
      </c>
      <c r="K88" s="453">
        <f t="shared" si="37"/>
        <v>86289</v>
      </c>
      <c r="L88" s="453">
        <f t="shared" si="38"/>
        <v>112342.5</v>
      </c>
      <c r="M88" s="456"/>
      <c r="N88" s="447">
        <f t="shared" si="39"/>
        <v>0</v>
      </c>
      <c r="O88" s="446">
        <f t="shared" si="40"/>
        <v>0</v>
      </c>
      <c r="P88" s="446">
        <f t="shared" si="30"/>
        <v>0</v>
      </c>
      <c r="Q88" s="446">
        <f t="shared" si="31"/>
        <v>0</v>
      </c>
      <c r="R88" s="446"/>
      <c r="S88" s="446">
        <f t="shared" si="32"/>
        <v>0</v>
      </c>
      <c r="T88" s="457"/>
      <c r="U88" s="457"/>
      <c r="V88" s="444"/>
      <c r="W88" s="457"/>
      <c r="X88" s="457"/>
      <c r="Y88" s="457">
        <f t="shared" si="33"/>
        <v>0</v>
      </c>
      <c r="Z88" s="446">
        <f t="shared" si="34"/>
        <v>0</v>
      </c>
      <c r="AA88" s="448">
        <f t="shared" si="41"/>
        <v>0</v>
      </c>
      <c r="AB88" s="457"/>
      <c r="AC88" s="449"/>
      <c r="AD88" s="450">
        <f t="shared" si="36"/>
        <v>0</v>
      </c>
      <c r="AE88" s="466"/>
      <c r="AF88" s="438"/>
    </row>
    <row r="89" spans="1:37" s="458" customFormat="1" ht="23.25" customHeight="1">
      <c r="A89" s="453" t="s">
        <v>475</v>
      </c>
      <c r="B89" s="455">
        <v>2</v>
      </c>
      <c r="C89" s="455"/>
      <c r="D89" s="453">
        <v>33410</v>
      </c>
      <c r="E89" s="453">
        <v>40455</v>
      </c>
      <c r="F89" s="453"/>
      <c r="G89" s="453">
        <f t="shared" si="27"/>
        <v>73865</v>
      </c>
      <c r="H89" s="453">
        <v>1917</v>
      </c>
      <c r="I89" s="453">
        <v>5212</v>
      </c>
      <c r="J89" s="453">
        <v>4044</v>
      </c>
      <c r="K89" s="453">
        <f t="shared" si="37"/>
        <v>85038</v>
      </c>
      <c r="L89" s="453">
        <f t="shared" si="38"/>
        <v>110797.5</v>
      </c>
      <c r="M89" s="456"/>
      <c r="N89" s="447">
        <f t="shared" si="39"/>
        <v>0</v>
      </c>
      <c r="O89" s="446">
        <f t="shared" si="40"/>
        <v>0</v>
      </c>
      <c r="P89" s="446">
        <f t="shared" si="30"/>
        <v>0</v>
      </c>
      <c r="Q89" s="446">
        <f t="shared" si="31"/>
        <v>0</v>
      </c>
      <c r="R89" s="446"/>
      <c r="S89" s="446">
        <f t="shared" si="32"/>
        <v>0</v>
      </c>
      <c r="T89" s="457"/>
      <c r="U89" s="457"/>
      <c r="V89" s="444"/>
      <c r="W89" s="457"/>
      <c r="X89" s="457"/>
      <c r="Y89" s="457">
        <f t="shared" si="33"/>
        <v>0</v>
      </c>
      <c r="Z89" s="446">
        <f t="shared" si="34"/>
        <v>0</v>
      </c>
      <c r="AA89" s="448">
        <f t="shared" si="41"/>
        <v>0</v>
      </c>
      <c r="AB89" s="457"/>
      <c r="AC89" s="449"/>
      <c r="AD89" s="450">
        <f t="shared" si="36"/>
        <v>0</v>
      </c>
      <c r="AE89" s="466"/>
      <c r="AF89" s="438"/>
    </row>
    <row r="90" spans="1:37" s="458" customFormat="1" ht="23.25" customHeight="1">
      <c r="A90" s="453" t="s">
        <v>476</v>
      </c>
      <c r="B90" s="455">
        <v>1</v>
      </c>
      <c r="C90" s="455"/>
      <c r="D90" s="453">
        <v>32385</v>
      </c>
      <c r="E90" s="453">
        <v>40455</v>
      </c>
      <c r="F90" s="453"/>
      <c r="G90" s="453">
        <f t="shared" si="27"/>
        <v>72840</v>
      </c>
      <c r="H90" s="453">
        <v>1859</v>
      </c>
      <c r="I90" s="453">
        <v>5052</v>
      </c>
      <c r="J90" s="453">
        <v>4044</v>
      </c>
      <c r="K90" s="453">
        <f t="shared" si="37"/>
        <v>83795</v>
      </c>
      <c r="L90" s="453">
        <f t="shared" si="38"/>
        <v>109260</v>
      </c>
      <c r="M90" s="456"/>
      <c r="N90" s="447">
        <f t="shared" si="39"/>
        <v>0</v>
      </c>
      <c r="O90" s="446">
        <f t="shared" si="40"/>
        <v>0</v>
      </c>
      <c r="P90" s="446">
        <f t="shared" si="30"/>
        <v>0</v>
      </c>
      <c r="Q90" s="446">
        <f t="shared" si="31"/>
        <v>0</v>
      </c>
      <c r="R90" s="446"/>
      <c r="S90" s="446">
        <f t="shared" si="32"/>
        <v>0</v>
      </c>
      <c r="T90" s="457"/>
      <c r="U90" s="457"/>
      <c r="V90" s="444"/>
      <c r="W90" s="457"/>
      <c r="X90" s="457"/>
      <c r="Y90" s="457">
        <f t="shared" si="33"/>
        <v>0</v>
      </c>
      <c r="Z90" s="446">
        <f t="shared" si="34"/>
        <v>0</v>
      </c>
      <c r="AA90" s="448">
        <f t="shared" si="41"/>
        <v>0</v>
      </c>
      <c r="AB90" s="457"/>
      <c r="AC90" s="449"/>
      <c r="AD90" s="450">
        <f t="shared" si="36"/>
        <v>0</v>
      </c>
      <c r="AE90" s="466"/>
      <c r="AF90" s="438"/>
    </row>
    <row r="91" spans="1:37" s="458" customFormat="1" ht="23.25" customHeight="1">
      <c r="A91" s="453" t="s">
        <v>477</v>
      </c>
      <c r="B91" s="455">
        <v>1</v>
      </c>
      <c r="C91" s="455"/>
      <c r="D91" s="453">
        <v>31355</v>
      </c>
      <c r="E91" s="453">
        <v>40455</v>
      </c>
      <c r="F91" s="453"/>
      <c r="G91" s="453">
        <f t="shared" si="27"/>
        <v>71810</v>
      </c>
      <c r="H91" s="453">
        <v>1800</v>
      </c>
      <c r="I91" s="453">
        <v>4891</v>
      </c>
      <c r="J91" s="453">
        <v>3848</v>
      </c>
      <c r="K91" s="453">
        <f t="shared" si="37"/>
        <v>82349</v>
      </c>
      <c r="L91" s="453">
        <f t="shared" si="38"/>
        <v>107715</v>
      </c>
      <c r="M91" s="456"/>
      <c r="N91" s="447">
        <f t="shared" si="39"/>
        <v>0</v>
      </c>
      <c r="O91" s="446">
        <f t="shared" si="40"/>
        <v>0</v>
      </c>
      <c r="P91" s="446">
        <f t="shared" si="30"/>
        <v>0</v>
      </c>
      <c r="Q91" s="446">
        <f t="shared" si="31"/>
        <v>0</v>
      </c>
      <c r="R91" s="446"/>
      <c r="S91" s="446">
        <f t="shared" si="32"/>
        <v>0</v>
      </c>
      <c r="T91" s="457"/>
      <c r="U91" s="457"/>
      <c r="V91" s="444"/>
      <c r="W91" s="457"/>
      <c r="X91" s="457"/>
      <c r="Y91" s="457">
        <f t="shared" si="33"/>
        <v>0</v>
      </c>
      <c r="Z91" s="446">
        <f t="shared" si="34"/>
        <v>0</v>
      </c>
      <c r="AA91" s="448">
        <f t="shared" si="41"/>
        <v>0</v>
      </c>
      <c r="AB91" s="457"/>
      <c r="AC91" s="449"/>
      <c r="AD91" s="450">
        <f t="shared" si="36"/>
        <v>0</v>
      </c>
      <c r="AE91" s="466"/>
      <c r="AF91" s="438"/>
    </row>
    <row r="92" spans="1:37" ht="23.25" customHeight="1">
      <c r="A92" s="453" t="s">
        <v>478</v>
      </c>
      <c r="B92" s="455">
        <v>14</v>
      </c>
      <c r="C92" s="455"/>
      <c r="D92" s="453">
        <v>37530</v>
      </c>
      <c r="E92" s="453">
        <v>40455</v>
      </c>
      <c r="F92" s="453"/>
      <c r="G92" s="453">
        <f t="shared" si="27"/>
        <v>77985</v>
      </c>
      <c r="H92" s="453">
        <v>2154</v>
      </c>
      <c r="I92" s="453">
        <v>5855</v>
      </c>
      <c r="J92" s="453">
        <v>4239</v>
      </c>
      <c r="K92" s="453">
        <f t="shared" si="37"/>
        <v>90233</v>
      </c>
      <c r="L92" s="453">
        <f t="shared" si="38"/>
        <v>116977.5</v>
      </c>
      <c r="M92" s="456"/>
      <c r="N92" s="447">
        <f t="shared" si="39"/>
        <v>0</v>
      </c>
      <c r="O92" s="446">
        <f t="shared" si="40"/>
        <v>0</v>
      </c>
      <c r="P92" s="446">
        <f t="shared" si="30"/>
        <v>0</v>
      </c>
      <c r="Q92" s="446">
        <f t="shared" si="31"/>
        <v>0</v>
      </c>
      <c r="R92" s="446"/>
      <c r="S92" s="446">
        <f t="shared" si="32"/>
        <v>0</v>
      </c>
      <c r="T92" s="457"/>
      <c r="U92" s="457"/>
      <c r="V92" s="444"/>
      <c r="W92" s="457"/>
      <c r="X92" s="457"/>
      <c r="Y92" s="457">
        <f t="shared" si="33"/>
        <v>0</v>
      </c>
      <c r="Z92" s="446">
        <f t="shared" si="34"/>
        <v>0</v>
      </c>
      <c r="AA92" s="448">
        <f t="shared" si="41"/>
        <v>0</v>
      </c>
      <c r="AB92" s="457"/>
      <c r="AC92" s="449"/>
      <c r="AD92" s="450">
        <f t="shared" si="36"/>
        <v>0</v>
      </c>
      <c r="AE92" s="466"/>
      <c r="AF92" s="438"/>
    </row>
    <row r="93" spans="1:37" s="468" customFormat="1" ht="27.75" customHeight="1">
      <c r="A93" s="459" t="s">
        <v>479</v>
      </c>
      <c r="B93" s="470">
        <f>SUM(B70:B92)</f>
        <v>60</v>
      </c>
      <c r="C93" s="470">
        <f>SUM(C70:C92)</f>
        <v>0</v>
      </c>
      <c r="D93" s="470"/>
      <c r="E93" s="470"/>
      <c r="F93" s="470"/>
      <c r="G93" s="470"/>
      <c r="H93" s="470"/>
      <c r="I93" s="470">
        <f>ROUND(D93*2*12%*65%,0)</f>
        <v>0</v>
      </c>
      <c r="J93" s="470"/>
      <c r="K93" s="470">
        <f t="shared" si="37"/>
        <v>0</v>
      </c>
      <c r="L93" s="470">
        <f t="shared" si="38"/>
        <v>0</v>
      </c>
      <c r="M93" s="471"/>
      <c r="N93" s="472">
        <f t="shared" ref="N93:Z93" si="42">SUM(N70:N92)</f>
        <v>0</v>
      </c>
      <c r="O93" s="469">
        <f t="shared" si="42"/>
        <v>0</v>
      </c>
      <c r="P93" s="469">
        <f t="shared" si="42"/>
        <v>0</v>
      </c>
      <c r="Q93" s="469">
        <f t="shared" si="42"/>
        <v>0</v>
      </c>
      <c r="R93" s="469">
        <f t="shared" si="42"/>
        <v>0</v>
      </c>
      <c r="S93" s="469">
        <f t="shared" si="42"/>
        <v>0</v>
      </c>
      <c r="T93" s="469">
        <f t="shared" si="42"/>
        <v>0</v>
      </c>
      <c r="U93" s="469">
        <f t="shared" si="42"/>
        <v>0</v>
      </c>
      <c r="V93" s="469">
        <f t="shared" si="42"/>
        <v>0</v>
      </c>
      <c r="W93" s="469">
        <f t="shared" si="42"/>
        <v>0</v>
      </c>
      <c r="X93" s="469">
        <f t="shared" si="42"/>
        <v>0</v>
      </c>
      <c r="Y93" s="469">
        <f t="shared" si="42"/>
        <v>0</v>
      </c>
      <c r="Z93" s="469">
        <f t="shared" si="42"/>
        <v>0</v>
      </c>
      <c r="AA93" s="469">
        <f>ROUND(SUM(AA70:AA92),0)</f>
        <v>0</v>
      </c>
      <c r="AB93" s="469">
        <f>SUM(AB70:AB92)</f>
        <v>0</v>
      </c>
      <c r="AC93" s="469"/>
      <c r="AD93" s="469">
        <f>ROUND(SUM(AD70:AD92),0)</f>
        <v>0</v>
      </c>
      <c r="AE93" s="466"/>
      <c r="AF93" s="467"/>
    </row>
    <row r="94" spans="1:37" s="458" customFormat="1" ht="20.45" customHeight="1">
      <c r="A94" s="453" t="s">
        <v>480</v>
      </c>
      <c r="B94" s="473">
        <v>8</v>
      </c>
      <c r="C94" s="473"/>
      <c r="D94" s="453">
        <v>48505</v>
      </c>
      <c r="E94" s="453">
        <v>31925</v>
      </c>
      <c r="F94" s="453"/>
      <c r="G94" s="453">
        <f>SUM(D94:F94)</f>
        <v>80430</v>
      </c>
      <c r="H94" s="453">
        <v>2784</v>
      </c>
      <c r="I94" s="474">
        <v>7567</v>
      </c>
      <c r="J94" s="453">
        <v>4435</v>
      </c>
      <c r="K94" s="453">
        <f t="shared" si="37"/>
        <v>95216</v>
      </c>
      <c r="L94" s="453">
        <f t="shared" si="38"/>
        <v>120645</v>
      </c>
      <c r="M94" s="475"/>
      <c r="N94" s="447">
        <f>G94*12*C94</f>
        <v>0</v>
      </c>
      <c r="O94" s="448">
        <f>IF(F94&gt;0,ROUND(G94/30*10,0),0)</f>
        <v>0</v>
      </c>
      <c r="P94" s="448">
        <f>H94*C94*12</f>
        <v>0</v>
      </c>
      <c r="Q94" s="448">
        <f>J94*C94*12</f>
        <v>0</v>
      </c>
      <c r="R94" s="448"/>
      <c r="S94" s="448">
        <f>SUM(P94:R94)</f>
        <v>0</v>
      </c>
      <c r="T94" s="448"/>
      <c r="U94" s="448"/>
      <c r="V94" s="448"/>
      <c r="W94" s="448">
        <v>0</v>
      </c>
      <c r="X94" s="448"/>
      <c r="Y94" s="457">
        <f>SUM(S94:X94)</f>
        <v>0</v>
      </c>
      <c r="Z94" s="446">
        <f>I94*C94*12</f>
        <v>0</v>
      </c>
      <c r="AA94" s="448">
        <f>G94*1.5*C94</f>
        <v>0</v>
      </c>
      <c r="AB94" s="448"/>
      <c r="AC94" s="476"/>
      <c r="AD94" s="450">
        <f>N94+O94+Y94+Z94+AA94+AB94</f>
        <v>0</v>
      </c>
      <c r="AE94" s="466"/>
      <c r="AF94" s="477"/>
      <c r="AG94" s="478"/>
      <c r="AH94" s="478"/>
      <c r="AI94" s="478"/>
      <c r="AJ94" s="478"/>
      <c r="AK94" s="478"/>
    </row>
    <row r="95" spans="1:37" s="458" customFormat="1" ht="20.45" customHeight="1">
      <c r="A95" s="453" t="s">
        <v>481</v>
      </c>
      <c r="B95" s="473">
        <v>0</v>
      </c>
      <c r="C95" s="473"/>
      <c r="D95" s="453">
        <v>47130</v>
      </c>
      <c r="E95" s="453">
        <v>31925</v>
      </c>
      <c r="F95" s="453"/>
      <c r="G95" s="453">
        <f>SUM(D95:F95)</f>
        <v>79055</v>
      </c>
      <c r="H95" s="453">
        <v>2705</v>
      </c>
      <c r="I95" s="453">
        <v>7352</v>
      </c>
      <c r="J95" s="453">
        <v>4239</v>
      </c>
      <c r="K95" s="453">
        <f t="shared" si="37"/>
        <v>93351</v>
      </c>
      <c r="L95" s="453">
        <f t="shared" si="38"/>
        <v>118582.5</v>
      </c>
      <c r="M95" s="475"/>
      <c r="N95" s="447">
        <f>G95*12*C95</f>
        <v>0</v>
      </c>
      <c r="O95" s="448">
        <f>IF(F95&gt;0,ROUND(G95/30*10,0),0)</f>
        <v>0</v>
      </c>
      <c r="P95" s="448">
        <f>H95*C95*12</f>
        <v>0</v>
      </c>
      <c r="Q95" s="448">
        <f>J95*C95*12</f>
        <v>0</v>
      </c>
      <c r="R95" s="448"/>
      <c r="S95" s="448">
        <f>SUM(P95:R95)</f>
        <v>0</v>
      </c>
      <c r="T95" s="448"/>
      <c r="U95" s="448"/>
      <c r="V95" s="448"/>
      <c r="W95" s="448">
        <v>0</v>
      </c>
      <c r="X95" s="448"/>
      <c r="Y95" s="457">
        <f>SUM(S95:X95)</f>
        <v>0</v>
      </c>
      <c r="Z95" s="446">
        <f>I95*C95*12</f>
        <v>0</v>
      </c>
      <c r="AA95" s="448">
        <f>G95*1.5*C95</f>
        <v>0</v>
      </c>
      <c r="AB95" s="448"/>
      <c r="AC95" s="476"/>
      <c r="AD95" s="450">
        <f>N95+O95+Y95+Z95+AA95+AB95</f>
        <v>0</v>
      </c>
      <c r="AE95" s="466"/>
      <c r="AF95" s="477"/>
      <c r="AG95" s="478"/>
      <c r="AH95" s="478"/>
      <c r="AI95" s="478"/>
      <c r="AJ95" s="478"/>
      <c r="AK95" s="478"/>
    </row>
    <row r="96" spans="1:37" s="458" customFormat="1" ht="20.45" customHeight="1">
      <c r="A96" s="453" t="s">
        <v>482</v>
      </c>
      <c r="B96" s="473">
        <v>0</v>
      </c>
      <c r="C96" s="473"/>
      <c r="D96" s="453">
        <v>45760</v>
      </c>
      <c r="E96" s="453">
        <v>31925</v>
      </c>
      <c r="F96" s="453"/>
      <c r="G96" s="453">
        <f>SUM(D96:F96)</f>
        <v>77685</v>
      </c>
      <c r="H96" s="453">
        <v>2627</v>
      </c>
      <c r="I96" s="453">
        <v>7138</v>
      </c>
      <c r="J96" s="453">
        <v>4239</v>
      </c>
      <c r="K96" s="453">
        <f t="shared" si="37"/>
        <v>91689</v>
      </c>
      <c r="L96" s="453">
        <f t="shared" si="38"/>
        <v>116527.5</v>
      </c>
      <c r="M96" s="475"/>
      <c r="N96" s="447">
        <f>G96*12*C96</f>
        <v>0</v>
      </c>
      <c r="O96" s="448">
        <f>IF(F96&gt;0,ROUND(G96/30*10,0),0)</f>
        <v>0</v>
      </c>
      <c r="P96" s="448">
        <f>H96*C96*12</f>
        <v>0</v>
      </c>
      <c r="Q96" s="448">
        <f>J96*C96*12</f>
        <v>0</v>
      </c>
      <c r="R96" s="448"/>
      <c r="S96" s="448">
        <f>SUM(P96:R96)</f>
        <v>0</v>
      </c>
      <c r="T96" s="448"/>
      <c r="U96" s="448"/>
      <c r="V96" s="448"/>
      <c r="W96" s="448">
        <v>0</v>
      </c>
      <c r="X96" s="448"/>
      <c r="Y96" s="457">
        <f>SUM(S96:X96)</f>
        <v>0</v>
      </c>
      <c r="Z96" s="446">
        <f>I96*C96*12</f>
        <v>0</v>
      </c>
      <c r="AA96" s="448">
        <f>G96*1.5*C96</f>
        <v>0</v>
      </c>
      <c r="AB96" s="448"/>
      <c r="AC96" s="476"/>
      <c r="AD96" s="450">
        <f>N96+O96+Y96+Z96+AA96+AB96</f>
        <v>0</v>
      </c>
      <c r="AE96" s="466"/>
      <c r="AF96" s="477"/>
      <c r="AG96" s="478"/>
      <c r="AH96" s="478"/>
      <c r="AI96" s="478"/>
      <c r="AJ96" s="478"/>
      <c r="AK96" s="478"/>
    </row>
    <row r="97" spans="1:37" ht="20.45" customHeight="1">
      <c r="A97" s="453" t="s">
        <v>483</v>
      </c>
      <c r="B97" s="473">
        <v>2</v>
      </c>
      <c r="C97" s="473"/>
      <c r="D97" s="453">
        <v>48505</v>
      </c>
      <c r="E97" s="453">
        <v>31925</v>
      </c>
      <c r="F97" s="453"/>
      <c r="G97" s="453">
        <f>SUM(D97:F97)</f>
        <v>80430</v>
      </c>
      <c r="H97" s="453">
        <v>2784</v>
      </c>
      <c r="I97" s="453">
        <v>7567</v>
      </c>
      <c r="J97" s="453">
        <v>4435</v>
      </c>
      <c r="K97" s="453">
        <f t="shared" si="37"/>
        <v>95216</v>
      </c>
      <c r="L97" s="453">
        <f t="shared" si="38"/>
        <v>120645</v>
      </c>
      <c r="M97" s="475"/>
      <c r="N97" s="447">
        <f>G97*12*C97</f>
        <v>0</v>
      </c>
      <c r="O97" s="448">
        <f>IF(F97&gt;0,ROUND(G97/30*10,0),0)</f>
        <v>0</v>
      </c>
      <c r="P97" s="448">
        <f>H97*C97*12</f>
        <v>0</v>
      </c>
      <c r="Q97" s="448">
        <f>J97*C97*12</f>
        <v>0</v>
      </c>
      <c r="R97" s="448"/>
      <c r="S97" s="448">
        <f>SUM(P97:R97)</f>
        <v>0</v>
      </c>
      <c r="T97" s="448"/>
      <c r="U97" s="448"/>
      <c r="V97" s="448"/>
      <c r="W97" s="448"/>
      <c r="X97" s="448"/>
      <c r="Y97" s="457">
        <f>SUM(S97:X97)</f>
        <v>0</v>
      </c>
      <c r="Z97" s="446">
        <f>I97*C97*12</f>
        <v>0</v>
      </c>
      <c r="AA97" s="448">
        <f>G97*1.5*C97</f>
        <v>0</v>
      </c>
      <c r="AB97" s="448"/>
      <c r="AC97" s="476"/>
      <c r="AD97" s="450">
        <f>N97+O97+Y97+Z97+AA97+AB97</f>
        <v>0</v>
      </c>
      <c r="AE97" s="466"/>
      <c r="AF97" s="477"/>
      <c r="AG97" s="478"/>
      <c r="AH97" s="478"/>
      <c r="AI97" s="478"/>
      <c r="AJ97" s="478"/>
      <c r="AK97" s="478"/>
    </row>
    <row r="98" spans="1:37" s="468" customFormat="1" ht="20.45" customHeight="1">
      <c r="A98" s="470" t="s">
        <v>100</v>
      </c>
      <c r="B98" s="470">
        <f>SUM(B94:B97)</f>
        <v>10</v>
      </c>
      <c r="C98" s="470">
        <f>SUM(C94:C97)</f>
        <v>0</v>
      </c>
      <c r="D98" s="470"/>
      <c r="E98" s="470"/>
      <c r="F98" s="470"/>
      <c r="G98" s="470"/>
      <c r="H98" s="470"/>
      <c r="I98" s="470">
        <f>ROUND(D98*2*12%*65%,0)</f>
        <v>0</v>
      </c>
      <c r="J98" s="470"/>
      <c r="K98" s="470">
        <f t="shared" si="37"/>
        <v>0</v>
      </c>
      <c r="L98" s="470">
        <f t="shared" si="38"/>
        <v>0</v>
      </c>
      <c r="M98" s="471"/>
      <c r="N98" s="472">
        <f t="shared" ref="N98:Z98" si="43">SUM(N94:N97)</f>
        <v>0</v>
      </c>
      <c r="O98" s="469">
        <f t="shared" si="43"/>
        <v>0</v>
      </c>
      <c r="P98" s="469">
        <f t="shared" si="43"/>
        <v>0</v>
      </c>
      <c r="Q98" s="469">
        <f t="shared" si="43"/>
        <v>0</v>
      </c>
      <c r="R98" s="469">
        <f t="shared" si="43"/>
        <v>0</v>
      </c>
      <c r="S98" s="469">
        <f t="shared" si="43"/>
        <v>0</v>
      </c>
      <c r="T98" s="469">
        <f t="shared" si="43"/>
        <v>0</v>
      </c>
      <c r="U98" s="469">
        <f t="shared" si="43"/>
        <v>0</v>
      </c>
      <c r="V98" s="469">
        <f t="shared" si="43"/>
        <v>0</v>
      </c>
      <c r="W98" s="469">
        <f t="shared" si="43"/>
        <v>0</v>
      </c>
      <c r="X98" s="469">
        <f t="shared" si="43"/>
        <v>0</v>
      </c>
      <c r="Y98" s="469">
        <f t="shared" si="43"/>
        <v>0</v>
      </c>
      <c r="Z98" s="469">
        <f t="shared" si="43"/>
        <v>0</v>
      </c>
      <c r="AA98" s="469">
        <f>ROUND(SUM(AA94:AA97),0)</f>
        <v>0</v>
      </c>
      <c r="AB98" s="469">
        <f>SUM(AB94:AB97)</f>
        <v>0</v>
      </c>
      <c r="AC98" s="469"/>
      <c r="AD98" s="469">
        <f>SUM(AD94:AD97)</f>
        <v>0</v>
      </c>
      <c r="AE98" s="466"/>
      <c r="AF98" s="479"/>
      <c r="AG98" s="480"/>
      <c r="AH98" s="480"/>
      <c r="AI98" s="480"/>
      <c r="AJ98" s="480"/>
      <c r="AK98" s="480"/>
    </row>
    <row r="99" spans="1:37" s="490" customFormat="1" ht="20.45" customHeight="1">
      <c r="A99" s="481" t="s">
        <v>484</v>
      </c>
      <c r="B99" s="481">
        <f>B32+B69+B93+B98</f>
        <v>244</v>
      </c>
      <c r="C99" s="481">
        <f>C32+C69+C93+C98</f>
        <v>0</v>
      </c>
      <c r="D99" s="482"/>
      <c r="E99" s="482"/>
      <c r="F99" s="482"/>
      <c r="G99" s="482"/>
      <c r="H99" s="482"/>
      <c r="I99" s="482">
        <f>ROUND(D99*2*12%*65%,0)</f>
        <v>0</v>
      </c>
      <c r="J99" s="482"/>
      <c r="K99" s="482">
        <f t="shared" si="37"/>
        <v>0</v>
      </c>
      <c r="L99" s="482">
        <f t="shared" si="38"/>
        <v>0</v>
      </c>
      <c r="M99" s="483"/>
      <c r="N99" s="484">
        <f t="shared" ref="N99:T99" si="44">N32+N69+N93+N98</f>
        <v>0</v>
      </c>
      <c r="O99" s="485">
        <f t="shared" si="44"/>
        <v>0</v>
      </c>
      <c r="P99" s="485">
        <f t="shared" si="44"/>
        <v>0</v>
      </c>
      <c r="Q99" s="485">
        <f t="shared" si="44"/>
        <v>0</v>
      </c>
      <c r="R99" s="485">
        <f t="shared" si="44"/>
        <v>0</v>
      </c>
      <c r="S99" s="485">
        <f t="shared" si="44"/>
        <v>0</v>
      </c>
      <c r="T99" s="485">
        <f t="shared" si="44"/>
        <v>0</v>
      </c>
      <c r="U99" s="485">
        <f>U98+U93+U69+U32</f>
        <v>0</v>
      </c>
      <c r="V99" s="485">
        <f>V32+V69+V93+V98</f>
        <v>0</v>
      </c>
      <c r="W99" s="485">
        <f>W32+W69+W93+W98</f>
        <v>0</v>
      </c>
      <c r="X99" s="485">
        <f>X32+X69+X93+X98</f>
        <v>0</v>
      </c>
      <c r="Y99" s="485">
        <f>Y32+Y69+Y93+Y98</f>
        <v>0</v>
      </c>
      <c r="Z99" s="485">
        <f>Z32+Z69+Z93+Z98</f>
        <v>0</v>
      </c>
      <c r="AA99" s="485">
        <f>ROUND(AA32+AA69+AA93+AA98,0)</f>
        <v>0</v>
      </c>
      <c r="AB99" s="485">
        <f>AB32+AB69+AB93+AB98</f>
        <v>0</v>
      </c>
      <c r="AC99" s="486"/>
      <c r="AD99" s="487">
        <f>ROUND(AD32+AD69+AD93+AD98,0)</f>
        <v>0</v>
      </c>
      <c r="AE99" s="466"/>
      <c r="AF99" s="488"/>
      <c r="AG99" s="489"/>
      <c r="AH99" s="489"/>
      <c r="AI99" s="489"/>
      <c r="AJ99" s="489"/>
      <c r="AK99" s="489"/>
    </row>
    <row r="100" spans="1:37" ht="21" customHeight="1">
      <c r="A100" s="1363" t="s">
        <v>485</v>
      </c>
      <c r="B100" s="1363"/>
      <c r="C100" s="1363"/>
      <c r="D100" s="491"/>
      <c r="E100" s="491"/>
      <c r="F100" s="491"/>
      <c r="G100" s="491"/>
      <c r="H100" s="491"/>
      <c r="I100" s="492"/>
      <c r="J100" s="492"/>
      <c r="K100" s="492"/>
      <c r="L100" s="492"/>
      <c r="M100" s="438"/>
      <c r="N100" s="438"/>
      <c r="O100" s="438"/>
      <c r="P100" s="438"/>
      <c r="Q100" s="438"/>
      <c r="R100" s="438"/>
      <c r="S100" s="438"/>
      <c r="T100" s="438"/>
      <c r="U100" s="438"/>
      <c r="V100" s="438"/>
      <c r="W100" s="438"/>
      <c r="X100" s="438"/>
      <c r="Y100" s="438"/>
      <c r="Z100" s="438"/>
      <c r="AA100" s="438"/>
      <c r="AB100" s="438"/>
      <c r="AC100" s="438"/>
      <c r="AD100" s="438"/>
      <c r="AE100" s="493"/>
      <c r="AF100" s="438"/>
    </row>
    <row r="101" spans="1:37" s="458" customFormat="1">
      <c r="A101" s="494" t="s">
        <v>486</v>
      </c>
      <c r="B101" s="457">
        <v>1</v>
      </c>
      <c r="C101" s="457"/>
      <c r="D101" s="446">
        <v>52620</v>
      </c>
      <c r="E101" s="446">
        <v>59895</v>
      </c>
      <c r="F101" s="495">
        <v>12110</v>
      </c>
      <c r="G101" s="496">
        <f t="shared" ref="G101:G119" si="45">SUM(D101:F101)</f>
        <v>124625</v>
      </c>
      <c r="H101" s="497">
        <v>3400</v>
      </c>
      <c r="I101" s="498">
        <v>8208.7199999999993</v>
      </c>
      <c r="J101" s="446">
        <v>6676</v>
      </c>
      <c r="K101" s="446">
        <f t="shared" ref="K101:K119" si="46">SUM(G101:J101)</f>
        <v>142909.72</v>
      </c>
      <c r="L101" s="496">
        <f t="shared" ref="L101:L119" si="47">ROUND((G101*1.5),0)</f>
        <v>186938</v>
      </c>
      <c r="M101" s="476">
        <v>0</v>
      </c>
      <c r="N101" s="499">
        <f t="shared" ref="N101:N119" si="48">G101*12*C101</f>
        <v>0</v>
      </c>
      <c r="O101" s="448">
        <f>G101/30*9*C101</f>
        <v>0</v>
      </c>
      <c r="P101" s="448">
        <f t="shared" ref="P101:P119" si="49">H101*C101*12</f>
        <v>0</v>
      </c>
      <c r="Q101" s="448">
        <f t="shared" ref="Q101:Q119" si="50">J101*C101*12</f>
        <v>0</v>
      </c>
      <c r="R101" s="448"/>
      <c r="S101" s="448">
        <f t="shared" ref="S101:S120" si="51">SUM(P101:R101)</f>
        <v>0</v>
      </c>
      <c r="T101" s="448"/>
      <c r="U101" s="448"/>
      <c r="V101" s="448">
        <f>C101*16000</f>
        <v>0</v>
      </c>
      <c r="W101" s="448"/>
      <c r="X101" s="448"/>
      <c r="Y101" s="448">
        <f>SUM(T101:X101)</f>
        <v>0</v>
      </c>
      <c r="Z101" s="448">
        <f t="shared" ref="Z101:Z119" si="52">I101*C101*12</f>
        <v>0</v>
      </c>
      <c r="AA101" s="448">
        <f t="shared" ref="AA101:AA119" si="53">L101*C101</f>
        <v>0</v>
      </c>
      <c r="AB101" s="448">
        <f t="shared" ref="AB101:AB119" si="54">M101*C101</f>
        <v>0</v>
      </c>
      <c r="AC101" s="476"/>
      <c r="AD101" s="450">
        <f t="shared" ref="AD101:AD120" si="55">N101+O101+Y101+Z101+AA101+AB101</f>
        <v>0</v>
      </c>
      <c r="AE101" s="500"/>
      <c r="AF101" s="438"/>
    </row>
    <row r="102" spans="1:37" s="507" customFormat="1">
      <c r="A102" s="501" t="s">
        <v>487</v>
      </c>
      <c r="B102" s="502">
        <v>0</v>
      </c>
      <c r="C102" s="502"/>
      <c r="D102" s="444">
        <v>51250</v>
      </c>
      <c r="E102" s="444">
        <v>59895</v>
      </c>
      <c r="F102" s="444">
        <v>12110</v>
      </c>
      <c r="G102" s="503">
        <f t="shared" si="45"/>
        <v>123255</v>
      </c>
      <c r="H102" s="497">
        <v>3311</v>
      </c>
      <c r="I102" s="498">
        <v>7995</v>
      </c>
      <c r="J102" s="444">
        <v>6676</v>
      </c>
      <c r="K102" s="444">
        <f t="shared" si="46"/>
        <v>141237</v>
      </c>
      <c r="L102" s="503">
        <f t="shared" si="47"/>
        <v>184883</v>
      </c>
      <c r="M102" s="504">
        <v>0</v>
      </c>
      <c r="N102" s="443">
        <f t="shared" si="48"/>
        <v>0</v>
      </c>
      <c r="O102" s="448">
        <f>G102/30*14*C102</f>
        <v>0</v>
      </c>
      <c r="P102" s="442">
        <f t="shared" si="49"/>
        <v>0</v>
      </c>
      <c r="Q102" s="442">
        <f t="shared" si="50"/>
        <v>0</v>
      </c>
      <c r="R102" s="442"/>
      <c r="S102" s="442">
        <f t="shared" si="51"/>
        <v>0</v>
      </c>
      <c r="T102" s="442"/>
      <c r="U102" s="442"/>
      <c r="V102" s="442">
        <f>C102*16000</f>
        <v>0</v>
      </c>
      <c r="W102" s="442">
        <f t="shared" ref="W102:W118" si="56">3500*C102</f>
        <v>0</v>
      </c>
      <c r="X102" s="442"/>
      <c r="Y102" s="442">
        <f t="shared" ref="Y102:Y111" si="57">SUM(S102:X102)</f>
        <v>0</v>
      </c>
      <c r="Z102" s="442">
        <f t="shared" si="52"/>
        <v>0</v>
      </c>
      <c r="AA102" s="442">
        <f t="shared" si="53"/>
        <v>0</v>
      </c>
      <c r="AB102" s="442">
        <f t="shared" si="54"/>
        <v>0</v>
      </c>
      <c r="AC102" s="504"/>
      <c r="AD102" s="445">
        <f t="shared" si="55"/>
        <v>0</v>
      </c>
      <c r="AE102" s="505"/>
      <c r="AF102" s="506"/>
    </row>
    <row r="103" spans="1:37">
      <c r="A103" s="494" t="s">
        <v>488</v>
      </c>
      <c r="B103" s="457"/>
      <c r="C103" s="508"/>
      <c r="D103" s="496">
        <v>49875</v>
      </c>
      <c r="E103" s="496">
        <v>59895</v>
      </c>
      <c r="F103" s="496">
        <v>12110</v>
      </c>
      <c r="G103" s="496">
        <f t="shared" si="45"/>
        <v>121880</v>
      </c>
      <c r="H103" s="509">
        <v>3222</v>
      </c>
      <c r="I103" s="498">
        <v>7780.5</v>
      </c>
      <c r="J103" s="496">
        <v>6676</v>
      </c>
      <c r="K103" s="446">
        <f t="shared" si="46"/>
        <v>139558.5</v>
      </c>
      <c r="L103" s="496">
        <f t="shared" si="47"/>
        <v>182820</v>
      </c>
      <c r="M103" s="476">
        <v>0</v>
      </c>
      <c r="N103" s="499">
        <f t="shared" si="48"/>
        <v>0</v>
      </c>
      <c r="O103" s="448">
        <f>G103/30*14*C103</f>
        <v>0</v>
      </c>
      <c r="P103" s="448">
        <f t="shared" si="49"/>
        <v>0</v>
      </c>
      <c r="Q103" s="448">
        <f t="shared" si="50"/>
        <v>0</v>
      </c>
      <c r="R103" s="448"/>
      <c r="S103" s="442">
        <f t="shared" si="51"/>
        <v>0</v>
      </c>
      <c r="T103" s="510"/>
      <c r="U103" s="510"/>
      <c r="V103" s="448">
        <f>C103*16000</f>
        <v>0</v>
      </c>
      <c r="W103" s="511">
        <f t="shared" si="56"/>
        <v>0</v>
      </c>
      <c r="X103" s="510"/>
      <c r="Y103" s="442">
        <f t="shared" si="57"/>
        <v>0</v>
      </c>
      <c r="Z103" s="448">
        <f t="shared" si="52"/>
        <v>0</v>
      </c>
      <c r="AA103" s="448">
        <f t="shared" si="53"/>
        <v>0</v>
      </c>
      <c r="AB103" s="448">
        <f t="shared" si="54"/>
        <v>0</v>
      </c>
      <c r="AC103" s="476"/>
      <c r="AD103" s="450">
        <f t="shared" si="55"/>
        <v>0</v>
      </c>
      <c r="AE103" s="512"/>
      <c r="AF103" s="438"/>
    </row>
    <row r="104" spans="1:37" s="458" customFormat="1">
      <c r="A104" s="513" t="s">
        <v>489</v>
      </c>
      <c r="B104" s="514">
        <v>2</v>
      </c>
      <c r="C104" s="515"/>
      <c r="D104" s="516">
        <v>44730</v>
      </c>
      <c r="E104" s="496">
        <v>46230</v>
      </c>
      <c r="F104" s="496">
        <v>8970</v>
      </c>
      <c r="G104" s="496">
        <f t="shared" si="45"/>
        <v>99930</v>
      </c>
      <c r="H104" s="509">
        <v>2890</v>
      </c>
      <c r="I104" s="498">
        <v>6977.8799999999992</v>
      </c>
      <c r="J104" s="496">
        <v>5344</v>
      </c>
      <c r="K104" s="446">
        <f t="shared" si="46"/>
        <v>115141.88</v>
      </c>
      <c r="L104" s="496">
        <f t="shared" si="47"/>
        <v>149895</v>
      </c>
      <c r="M104" s="476">
        <v>0</v>
      </c>
      <c r="N104" s="499">
        <f t="shared" si="48"/>
        <v>0</v>
      </c>
      <c r="O104" s="448">
        <f>G104/30*9*C104</f>
        <v>0</v>
      </c>
      <c r="P104" s="448">
        <f t="shared" si="49"/>
        <v>0</v>
      </c>
      <c r="Q104" s="448">
        <f t="shared" si="50"/>
        <v>0</v>
      </c>
      <c r="R104" s="448"/>
      <c r="S104" s="442">
        <f t="shared" si="51"/>
        <v>0</v>
      </c>
      <c r="T104" s="511"/>
      <c r="U104" s="511"/>
      <c r="V104" s="448">
        <f>C104*16000</f>
        <v>0</v>
      </c>
      <c r="W104" s="511">
        <f t="shared" si="56"/>
        <v>0</v>
      </c>
      <c r="X104" s="511"/>
      <c r="Y104" s="442">
        <f t="shared" si="57"/>
        <v>0</v>
      </c>
      <c r="Z104" s="448">
        <f t="shared" si="52"/>
        <v>0</v>
      </c>
      <c r="AA104" s="448">
        <f t="shared" si="53"/>
        <v>0</v>
      </c>
      <c r="AB104" s="448">
        <f t="shared" si="54"/>
        <v>0</v>
      </c>
      <c r="AC104" s="476"/>
      <c r="AD104" s="450">
        <f t="shared" si="55"/>
        <v>0</v>
      </c>
      <c r="AE104" s="517" t="s">
        <v>490</v>
      </c>
      <c r="AF104" s="438"/>
    </row>
    <row r="105" spans="1:37" s="458" customFormat="1">
      <c r="A105" s="513" t="s">
        <v>489</v>
      </c>
      <c r="B105" s="515">
        <v>0</v>
      </c>
      <c r="C105" s="515"/>
      <c r="D105" s="516">
        <v>44730</v>
      </c>
      <c r="E105" s="496">
        <v>46230</v>
      </c>
      <c r="F105" s="496"/>
      <c r="G105" s="496">
        <f t="shared" si="45"/>
        <v>90960</v>
      </c>
      <c r="H105" s="509">
        <v>2890</v>
      </c>
      <c r="I105" s="498">
        <v>6977.8799999999992</v>
      </c>
      <c r="J105" s="496">
        <v>4868</v>
      </c>
      <c r="K105" s="446">
        <f t="shared" si="46"/>
        <v>105695.88</v>
      </c>
      <c r="L105" s="496">
        <f t="shared" si="47"/>
        <v>136440</v>
      </c>
      <c r="M105" s="476">
        <v>0</v>
      </c>
      <c r="N105" s="499">
        <f t="shared" si="48"/>
        <v>0</v>
      </c>
      <c r="O105" s="448"/>
      <c r="P105" s="448">
        <f t="shared" si="49"/>
        <v>0</v>
      </c>
      <c r="Q105" s="448">
        <f t="shared" si="50"/>
        <v>0</v>
      </c>
      <c r="R105" s="448"/>
      <c r="S105" s="442">
        <f t="shared" si="51"/>
        <v>0</v>
      </c>
      <c r="T105" s="511"/>
      <c r="U105" s="511"/>
      <c r="V105" s="448"/>
      <c r="W105" s="511">
        <f t="shared" si="56"/>
        <v>0</v>
      </c>
      <c r="X105" s="511"/>
      <c r="Y105" s="442">
        <f t="shared" si="57"/>
        <v>0</v>
      </c>
      <c r="Z105" s="448">
        <f t="shared" si="52"/>
        <v>0</v>
      </c>
      <c r="AA105" s="448">
        <f t="shared" si="53"/>
        <v>0</v>
      </c>
      <c r="AB105" s="448">
        <f t="shared" si="54"/>
        <v>0</v>
      </c>
      <c r="AC105" s="476"/>
      <c r="AD105" s="450">
        <f t="shared" si="55"/>
        <v>0</v>
      </c>
      <c r="AE105" s="517" t="s">
        <v>490</v>
      </c>
      <c r="AF105" s="438"/>
    </row>
    <row r="106" spans="1:37">
      <c r="A106" s="513" t="s">
        <v>491</v>
      </c>
      <c r="B106" s="515">
        <v>0</v>
      </c>
      <c r="C106" s="515"/>
      <c r="D106" s="516">
        <v>43700</v>
      </c>
      <c r="E106" s="496">
        <v>46230</v>
      </c>
      <c r="F106" s="496">
        <v>8970</v>
      </c>
      <c r="G106" s="496">
        <f t="shared" si="45"/>
        <v>98900</v>
      </c>
      <c r="H106" s="509">
        <v>2823</v>
      </c>
      <c r="I106" s="498">
        <v>6817.2</v>
      </c>
      <c r="J106" s="496">
        <v>5344</v>
      </c>
      <c r="K106" s="446">
        <f t="shared" si="46"/>
        <v>113884.2</v>
      </c>
      <c r="L106" s="496">
        <f t="shared" si="47"/>
        <v>148350</v>
      </c>
      <c r="M106" s="476">
        <v>0</v>
      </c>
      <c r="N106" s="499">
        <f t="shared" si="48"/>
        <v>0</v>
      </c>
      <c r="O106" s="448">
        <f>G106/30*8.2*C106</f>
        <v>0</v>
      </c>
      <c r="P106" s="448">
        <f t="shared" si="49"/>
        <v>0</v>
      </c>
      <c r="Q106" s="448">
        <f t="shared" si="50"/>
        <v>0</v>
      </c>
      <c r="R106" s="448"/>
      <c r="S106" s="442">
        <f t="shared" si="51"/>
        <v>0</v>
      </c>
      <c r="T106" s="511"/>
      <c r="U106" s="511"/>
      <c r="V106" s="448">
        <f>16000*C106</f>
        <v>0</v>
      </c>
      <c r="W106" s="510">
        <f t="shared" si="56"/>
        <v>0</v>
      </c>
      <c r="X106" s="510"/>
      <c r="Y106" s="442">
        <f t="shared" si="57"/>
        <v>0</v>
      </c>
      <c r="Z106" s="448">
        <f t="shared" si="52"/>
        <v>0</v>
      </c>
      <c r="AA106" s="448">
        <f t="shared" si="53"/>
        <v>0</v>
      </c>
      <c r="AB106" s="448">
        <f t="shared" si="54"/>
        <v>0</v>
      </c>
      <c r="AC106" s="476"/>
      <c r="AD106" s="450">
        <f t="shared" si="55"/>
        <v>0</v>
      </c>
      <c r="AE106" s="517"/>
      <c r="AF106" s="438"/>
    </row>
    <row r="107" spans="1:37">
      <c r="A107" s="513" t="s">
        <v>491</v>
      </c>
      <c r="B107" s="515">
        <v>0</v>
      </c>
      <c r="C107" s="515"/>
      <c r="D107" s="516">
        <v>43700</v>
      </c>
      <c r="E107" s="496">
        <v>46230</v>
      </c>
      <c r="F107" s="496"/>
      <c r="G107" s="496">
        <f t="shared" si="45"/>
        <v>89930</v>
      </c>
      <c r="H107" s="509">
        <v>2823</v>
      </c>
      <c r="I107" s="498">
        <v>6817.2</v>
      </c>
      <c r="J107" s="496">
        <v>4868</v>
      </c>
      <c r="K107" s="446">
        <f t="shared" si="46"/>
        <v>104438.2</v>
      </c>
      <c r="L107" s="496">
        <f t="shared" si="47"/>
        <v>134895</v>
      </c>
      <c r="M107" s="476">
        <v>0</v>
      </c>
      <c r="N107" s="499">
        <f t="shared" si="48"/>
        <v>0</v>
      </c>
      <c r="O107" s="448"/>
      <c r="P107" s="448">
        <f t="shared" si="49"/>
        <v>0</v>
      </c>
      <c r="Q107" s="448">
        <f t="shared" si="50"/>
        <v>0</v>
      </c>
      <c r="R107" s="448"/>
      <c r="S107" s="442">
        <f t="shared" si="51"/>
        <v>0</v>
      </c>
      <c r="T107" s="511"/>
      <c r="U107" s="511"/>
      <c r="V107" s="448"/>
      <c r="W107" s="510">
        <f t="shared" si="56"/>
        <v>0</v>
      </c>
      <c r="X107" s="510"/>
      <c r="Y107" s="442">
        <f t="shared" si="57"/>
        <v>0</v>
      </c>
      <c r="Z107" s="448">
        <f t="shared" si="52"/>
        <v>0</v>
      </c>
      <c r="AA107" s="448">
        <f t="shared" si="53"/>
        <v>0</v>
      </c>
      <c r="AB107" s="448">
        <f t="shared" si="54"/>
        <v>0</v>
      </c>
      <c r="AC107" s="476"/>
      <c r="AD107" s="450">
        <f t="shared" si="55"/>
        <v>0</v>
      </c>
      <c r="AE107" s="517"/>
      <c r="AF107" s="438"/>
    </row>
    <row r="108" spans="1:37" s="458" customFormat="1">
      <c r="A108" s="513" t="s">
        <v>492</v>
      </c>
      <c r="B108" s="515">
        <v>0</v>
      </c>
      <c r="C108" s="515"/>
      <c r="D108" s="516">
        <v>42675</v>
      </c>
      <c r="E108" s="496">
        <v>46230</v>
      </c>
      <c r="F108" s="496">
        <v>8970</v>
      </c>
      <c r="G108" s="496">
        <f t="shared" si="45"/>
        <v>97875</v>
      </c>
      <c r="H108" s="509">
        <v>2757</v>
      </c>
      <c r="I108" s="498">
        <v>6657.3</v>
      </c>
      <c r="J108" s="496">
        <v>5344</v>
      </c>
      <c r="K108" s="446">
        <f t="shared" si="46"/>
        <v>112633.3</v>
      </c>
      <c r="L108" s="496">
        <f t="shared" si="47"/>
        <v>146813</v>
      </c>
      <c r="M108" s="476">
        <v>0</v>
      </c>
      <c r="N108" s="499">
        <f t="shared" si="48"/>
        <v>0</v>
      </c>
      <c r="O108" s="448">
        <f>G108/30*14*C108</f>
        <v>0</v>
      </c>
      <c r="P108" s="448">
        <f t="shared" si="49"/>
        <v>0</v>
      </c>
      <c r="Q108" s="448">
        <f t="shared" si="50"/>
        <v>0</v>
      </c>
      <c r="R108" s="448"/>
      <c r="S108" s="442">
        <f t="shared" si="51"/>
        <v>0</v>
      </c>
      <c r="T108" s="511"/>
      <c r="U108" s="511"/>
      <c r="V108" s="448"/>
      <c r="W108" s="511">
        <f t="shared" si="56"/>
        <v>0</v>
      </c>
      <c r="X108" s="511"/>
      <c r="Y108" s="442">
        <f t="shared" si="57"/>
        <v>0</v>
      </c>
      <c r="Z108" s="448">
        <f t="shared" si="52"/>
        <v>0</v>
      </c>
      <c r="AA108" s="448">
        <f t="shared" si="53"/>
        <v>0</v>
      </c>
      <c r="AB108" s="448">
        <f t="shared" si="54"/>
        <v>0</v>
      </c>
      <c r="AC108" s="476"/>
      <c r="AD108" s="450">
        <f t="shared" si="55"/>
        <v>0</v>
      </c>
      <c r="AE108" s="517"/>
      <c r="AF108" s="438"/>
    </row>
    <row r="109" spans="1:37" s="458" customFormat="1">
      <c r="A109" s="513" t="s">
        <v>492</v>
      </c>
      <c r="B109" s="515">
        <v>0</v>
      </c>
      <c r="C109" s="515"/>
      <c r="D109" s="516">
        <v>42675</v>
      </c>
      <c r="E109" s="496">
        <v>46230</v>
      </c>
      <c r="F109" s="496"/>
      <c r="G109" s="496">
        <f t="shared" si="45"/>
        <v>88905</v>
      </c>
      <c r="H109" s="509">
        <v>2757</v>
      </c>
      <c r="I109" s="498">
        <v>6657.3</v>
      </c>
      <c r="J109" s="496">
        <v>4868</v>
      </c>
      <c r="K109" s="446">
        <f t="shared" si="46"/>
        <v>103187.3</v>
      </c>
      <c r="L109" s="496">
        <f t="shared" si="47"/>
        <v>133358</v>
      </c>
      <c r="M109" s="476">
        <v>0</v>
      </c>
      <c r="N109" s="499">
        <f t="shared" si="48"/>
        <v>0</v>
      </c>
      <c r="O109" s="448"/>
      <c r="P109" s="448">
        <f t="shared" si="49"/>
        <v>0</v>
      </c>
      <c r="Q109" s="448">
        <f t="shared" si="50"/>
        <v>0</v>
      </c>
      <c r="R109" s="448"/>
      <c r="S109" s="442">
        <f t="shared" si="51"/>
        <v>0</v>
      </c>
      <c r="T109" s="511"/>
      <c r="U109" s="511"/>
      <c r="V109" s="448"/>
      <c r="W109" s="511">
        <f t="shared" si="56"/>
        <v>0</v>
      </c>
      <c r="X109" s="511"/>
      <c r="Y109" s="442">
        <f t="shared" si="57"/>
        <v>0</v>
      </c>
      <c r="Z109" s="448">
        <f t="shared" si="52"/>
        <v>0</v>
      </c>
      <c r="AA109" s="448">
        <f t="shared" si="53"/>
        <v>0</v>
      </c>
      <c r="AB109" s="448">
        <f t="shared" si="54"/>
        <v>0</v>
      </c>
      <c r="AC109" s="476"/>
      <c r="AD109" s="450">
        <f t="shared" si="55"/>
        <v>0</v>
      </c>
      <c r="AE109" s="517"/>
      <c r="AF109" s="438"/>
    </row>
    <row r="110" spans="1:37">
      <c r="A110" s="513" t="s">
        <v>493</v>
      </c>
      <c r="B110" s="515">
        <v>0</v>
      </c>
      <c r="C110" s="515"/>
      <c r="D110" s="516">
        <v>41645</v>
      </c>
      <c r="E110" s="496">
        <v>46230</v>
      </c>
      <c r="F110" s="496">
        <v>8970</v>
      </c>
      <c r="G110" s="496">
        <f t="shared" si="45"/>
        <v>96845</v>
      </c>
      <c r="H110" s="509">
        <v>2691</v>
      </c>
      <c r="I110" s="498">
        <v>6496.62</v>
      </c>
      <c r="J110" s="496">
        <v>5344</v>
      </c>
      <c r="K110" s="446">
        <f t="shared" si="46"/>
        <v>111376.62</v>
      </c>
      <c r="L110" s="496">
        <f t="shared" si="47"/>
        <v>145268</v>
      </c>
      <c r="M110" s="476">
        <v>0</v>
      </c>
      <c r="N110" s="499">
        <f t="shared" si="48"/>
        <v>0</v>
      </c>
      <c r="O110" s="448">
        <f>G110/30*14*C110</f>
        <v>0</v>
      </c>
      <c r="P110" s="448">
        <f t="shared" si="49"/>
        <v>0</v>
      </c>
      <c r="Q110" s="448">
        <f t="shared" si="50"/>
        <v>0</v>
      </c>
      <c r="R110" s="448"/>
      <c r="S110" s="442">
        <f t="shared" si="51"/>
        <v>0</v>
      </c>
      <c r="T110" s="511"/>
      <c r="U110" s="511"/>
      <c r="V110" s="448"/>
      <c r="W110" s="510">
        <f t="shared" si="56"/>
        <v>0</v>
      </c>
      <c r="X110" s="510"/>
      <c r="Y110" s="442">
        <f t="shared" si="57"/>
        <v>0</v>
      </c>
      <c r="Z110" s="448">
        <f t="shared" si="52"/>
        <v>0</v>
      </c>
      <c r="AA110" s="448">
        <f t="shared" si="53"/>
        <v>0</v>
      </c>
      <c r="AB110" s="448">
        <f t="shared" si="54"/>
        <v>0</v>
      </c>
      <c r="AC110" s="476"/>
      <c r="AD110" s="450">
        <f t="shared" si="55"/>
        <v>0</v>
      </c>
      <c r="AE110" s="517"/>
      <c r="AF110" s="438"/>
    </row>
    <row r="111" spans="1:37" s="458" customFormat="1">
      <c r="A111" s="513" t="s">
        <v>493</v>
      </c>
      <c r="B111" s="515">
        <v>0</v>
      </c>
      <c r="C111" s="515"/>
      <c r="D111" s="516">
        <v>41645</v>
      </c>
      <c r="E111" s="496">
        <v>31925</v>
      </c>
      <c r="F111" s="496">
        <v>0</v>
      </c>
      <c r="G111" s="496">
        <f t="shared" si="45"/>
        <v>73570</v>
      </c>
      <c r="H111" s="509">
        <v>2691</v>
      </c>
      <c r="I111" s="498">
        <v>6496.62</v>
      </c>
      <c r="J111" s="496">
        <v>4044</v>
      </c>
      <c r="K111" s="446">
        <f t="shared" si="46"/>
        <v>86801.62</v>
      </c>
      <c r="L111" s="496">
        <f t="shared" si="47"/>
        <v>110355</v>
      </c>
      <c r="M111" s="476">
        <v>0</v>
      </c>
      <c r="N111" s="499">
        <f t="shared" si="48"/>
        <v>0</v>
      </c>
      <c r="O111" s="448"/>
      <c r="P111" s="448">
        <f t="shared" si="49"/>
        <v>0</v>
      </c>
      <c r="Q111" s="448">
        <f t="shared" si="50"/>
        <v>0</v>
      </c>
      <c r="R111" s="448"/>
      <c r="S111" s="442">
        <f t="shared" si="51"/>
        <v>0</v>
      </c>
      <c r="T111" s="511"/>
      <c r="U111" s="511"/>
      <c r="V111" s="448">
        <v>0</v>
      </c>
      <c r="W111" s="511">
        <f t="shared" si="56"/>
        <v>0</v>
      </c>
      <c r="X111" s="511"/>
      <c r="Y111" s="442">
        <f t="shared" si="57"/>
        <v>0</v>
      </c>
      <c r="Z111" s="448">
        <f t="shared" si="52"/>
        <v>0</v>
      </c>
      <c r="AA111" s="448">
        <f t="shared" si="53"/>
        <v>0</v>
      </c>
      <c r="AB111" s="448">
        <f t="shared" si="54"/>
        <v>0</v>
      </c>
      <c r="AC111" s="476"/>
      <c r="AD111" s="450">
        <f t="shared" si="55"/>
        <v>0</v>
      </c>
      <c r="AE111" s="517"/>
      <c r="AF111" s="438"/>
    </row>
    <row r="112" spans="1:37">
      <c r="A112" s="513" t="s">
        <v>494</v>
      </c>
      <c r="B112" s="515">
        <v>0</v>
      </c>
      <c r="C112" s="515"/>
      <c r="D112" s="516">
        <v>40615</v>
      </c>
      <c r="E112" s="496">
        <v>46230</v>
      </c>
      <c r="F112" s="496">
        <v>0</v>
      </c>
      <c r="G112" s="496">
        <f t="shared" si="45"/>
        <v>86845</v>
      </c>
      <c r="H112" s="509">
        <v>2624</v>
      </c>
      <c r="I112" s="498">
        <v>6335.9400000000005</v>
      </c>
      <c r="J112" s="496">
        <v>4630</v>
      </c>
      <c r="K112" s="456">
        <f t="shared" si="46"/>
        <v>100434.94</v>
      </c>
      <c r="L112" s="496">
        <f t="shared" si="47"/>
        <v>130268</v>
      </c>
      <c r="M112" s="476">
        <v>0</v>
      </c>
      <c r="N112" s="499">
        <f t="shared" si="48"/>
        <v>0</v>
      </c>
      <c r="O112" s="448">
        <f>G112/30*14*C112</f>
        <v>0</v>
      </c>
      <c r="P112" s="448">
        <f t="shared" si="49"/>
        <v>0</v>
      </c>
      <c r="Q112" s="448">
        <f t="shared" si="50"/>
        <v>0</v>
      </c>
      <c r="R112" s="448"/>
      <c r="S112" s="442">
        <f t="shared" si="51"/>
        <v>0</v>
      </c>
      <c r="T112" s="511"/>
      <c r="U112" s="511"/>
      <c r="V112" s="448">
        <f>16000*C112</f>
        <v>0</v>
      </c>
      <c r="W112" s="510">
        <f t="shared" si="56"/>
        <v>0</v>
      </c>
      <c r="X112" s="510"/>
      <c r="Y112" s="442">
        <f t="shared" ref="Y112:Y117" si="58">SUM(S112:W112)</f>
        <v>0</v>
      </c>
      <c r="Z112" s="448">
        <f t="shared" si="52"/>
        <v>0</v>
      </c>
      <c r="AA112" s="448">
        <f t="shared" si="53"/>
        <v>0</v>
      </c>
      <c r="AB112" s="448">
        <f t="shared" si="54"/>
        <v>0</v>
      </c>
      <c r="AC112" s="476"/>
      <c r="AD112" s="450">
        <f t="shared" si="55"/>
        <v>0</v>
      </c>
      <c r="AE112" s="517"/>
      <c r="AF112" s="438"/>
    </row>
    <row r="113" spans="1:32">
      <c r="A113" s="513" t="s">
        <v>495</v>
      </c>
      <c r="B113" s="518"/>
      <c r="C113" s="518"/>
      <c r="D113" s="516">
        <v>39585</v>
      </c>
      <c r="E113" s="496">
        <v>46230</v>
      </c>
      <c r="F113" s="496"/>
      <c r="G113" s="496">
        <f t="shared" si="45"/>
        <v>85815</v>
      </c>
      <c r="H113" s="509">
        <v>2558</v>
      </c>
      <c r="I113" s="498">
        <v>6175.26</v>
      </c>
      <c r="J113" s="496">
        <v>4630</v>
      </c>
      <c r="K113" s="456">
        <f t="shared" si="46"/>
        <v>99178.26</v>
      </c>
      <c r="L113" s="496">
        <f t="shared" si="47"/>
        <v>128723</v>
      </c>
      <c r="M113" s="476">
        <v>0</v>
      </c>
      <c r="N113" s="499">
        <f t="shared" si="48"/>
        <v>0</v>
      </c>
      <c r="O113" s="448">
        <f>G113/30*14*C113</f>
        <v>0</v>
      </c>
      <c r="P113" s="448">
        <f t="shared" si="49"/>
        <v>0</v>
      </c>
      <c r="Q113" s="448">
        <f t="shared" si="50"/>
        <v>0</v>
      </c>
      <c r="R113" s="448"/>
      <c r="S113" s="442">
        <f t="shared" si="51"/>
        <v>0</v>
      </c>
      <c r="T113" s="511"/>
      <c r="U113" s="511"/>
      <c r="V113" s="448">
        <f>16000*C113</f>
        <v>0</v>
      </c>
      <c r="W113" s="510">
        <f t="shared" si="56"/>
        <v>0</v>
      </c>
      <c r="X113" s="510"/>
      <c r="Y113" s="442">
        <f t="shared" si="58"/>
        <v>0</v>
      </c>
      <c r="Z113" s="448">
        <f t="shared" si="52"/>
        <v>0</v>
      </c>
      <c r="AA113" s="448">
        <f t="shared" si="53"/>
        <v>0</v>
      </c>
      <c r="AB113" s="448">
        <f t="shared" si="54"/>
        <v>0</v>
      </c>
      <c r="AC113" s="476"/>
      <c r="AD113" s="450">
        <f t="shared" si="55"/>
        <v>0</v>
      </c>
      <c r="AE113" s="517"/>
      <c r="AF113" s="438"/>
    </row>
    <row r="114" spans="1:32">
      <c r="A114" s="513" t="s">
        <v>496</v>
      </c>
      <c r="B114" s="518"/>
      <c r="C114" s="518"/>
      <c r="D114" s="516">
        <v>38555</v>
      </c>
      <c r="E114" s="496">
        <v>46230</v>
      </c>
      <c r="F114" s="496"/>
      <c r="G114" s="496">
        <f t="shared" si="45"/>
        <v>84785</v>
      </c>
      <c r="H114" s="509">
        <v>2491</v>
      </c>
      <c r="I114" s="498">
        <v>6014.58</v>
      </c>
      <c r="J114" s="496">
        <v>4630</v>
      </c>
      <c r="K114" s="456">
        <f t="shared" si="46"/>
        <v>97920.58</v>
      </c>
      <c r="L114" s="496">
        <f t="shared" si="47"/>
        <v>127178</v>
      </c>
      <c r="M114" s="476">
        <v>0</v>
      </c>
      <c r="N114" s="499">
        <f t="shared" si="48"/>
        <v>0</v>
      </c>
      <c r="O114" s="448">
        <f>G114/30*14*C114</f>
        <v>0</v>
      </c>
      <c r="P114" s="448">
        <f t="shared" si="49"/>
        <v>0</v>
      </c>
      <c r="Q114" s="448">
        <f t="shared" si="50"/>
        <v>0</v>
      </c>
      <c r="R114" s="448"/>
      <c r="S114" s="442">
        <f t="shared" si="51"/>
        <v>0</v>
      </c>
      <c r="T114" s="511"/>
      <c r="U114" s="511"/>
      <c r="V114" s="448">
        <f>16000*C114</f>
        <v>0</v>
      </c>
      <c r="W114" s="510">
        <f t="shared" si="56"/>
        <v>0</v>
      </c>
      <c r="X114" s="510"/>
      <c r="Y114" s="442">
        <f t="shared" si="58"/>
        <v>0</v>
      </c>
      <c r="Z114" s="448">
        <f t="shared" si="52"/>
        <v>0</v>
      </c>
      <c r="AA114" s="448">
        <f t="shared" si="53"/>
        <v>0</v>
      </c>
      <c r="AB114" s="448">
        <f t="shared" si="54"/>
        <v>0</v>
      </c>
      <c r="AC114" s="476"/>
      <c r="AD114" s="450">
        <f t="shared" si="55"/>
        <v>0</v>
      </c>
      <c r="AE114" s="517"/>
      <c r="AF114" s="438"/>
    </row>
    <row r="115" spans="1:32">
      <c r="A115" s="513" t="s">
        <v>497</v>
      </c>
      <c r="B115" s="518"/>
      <c r="C115" s="518"/>
      <c r="D115" s="516">
        <v>37530</v>
      </c>
      <c r="E115" s="496">
        <v>46230</v>
      </c>
      <c r="F115" s="496"/>
      <c r="G115" s="496">
        <f t="shared" si="45"/>
        <v>83760</v>
      </c>
      <c r="H115" s="509">
        <v>2425</v>
      </c>
      <c r="I115" s="498">
        <v>5854.6799999999994</v>
      </c>
      <c r="J115" s="496">
        <v>4435</v>
      </c>
      <c r="K115" s="456">
        <f t="shared" si="46"/>
        <v>96474.68</v>
      </c>
      <c r="L115" s="496">
        <f t="shared" si="47"/>
        <v>125640</v>
      </c>
      <c r="M115" s="476">
        <v>0</v>
      </c>
      <c r="N115" s="499">
        <f t="shared" si="48"/>
        <v>0</v>
      </c>
      <c r="O115" s="448">
        <f>G115/30*14*C115</f>
        <v>0</v>
      </c>
      <c r="P115" s="448">
        <f t="shared" si="49"/>
        <v>0</v>
      </c>
      <c r="Q115" s="448">
        <f t="shared" si="50"/>
        <v>0</v>
      </c>
      <c r="R115" s="448"/>
      <c r="S115" s="442">
        <f t="shared" si="51"/>
        <v>0</v>
      </c>
      <c r="T115" s="511"/>
      <c r="U115" s="511"/>
      <c r="V115" s="448">
        <f>16000*C115</f>
        <v>0</v>
      </c>
      <c r="W115" s="510">
        <f t="shared" si="56"/>
        <v>0</v>
      </c>
      <c r="X115" s="510"/>
      <c r="Y115" s="442">
        <f t="shared" si="58"/>
        <v>0</v>
      </c>
      <c r="Z115" s="448">
        <f t="shared" si="52"/>
        <v>0</v>
      </c>
      <c r="AA115" s="448">
        <f t="shared" si="53"/>
        <v>0</v>
      </c>
      <c r="AB115" s="448">
        <f t="shared" si="54"/>
        <v>0</v>
      </c>
      <c r="AC115" s="476"/>
      <c r="AD115" s="450">
        <f t="shared" si="55"/>
        <v>0</v>
      </c>
      <c r="AE115" s="517"/>
      <c r="AF115" s="438"/>
    </row>
    <row r="116" spans="1:32" ht="19.5" customHeight="1">
      <c r="A116" s="513" t="s">
        <v>498</v>
      </c>
      <c r="B116" s="518">
        <v>1</v>
      </c>
      <c r="C116" s="518"/>
      <c r="D116" s="516">
        <v>36500</v>
      </c>
      <c r="E116" s="496">
        <v>46230</v>
      </c>
      <c r="F116" s="496"/>
      <c r="G116" s="496">
        <f t="shared" si="45"/>
        <v>82730</v>
      </c>
      <c r="H116" s="509">
        <v>2358</v>
      </c>
      <c r="I116" s="498">
        <v>5694</v>
      </c>
      <c r="J116" s="496">
        <v>4435</v>
      </c>
      <c r="K116" s="456">
        <f t="shared" si="46"/>
        <v>95217</v>
      </c>
      <c r="L116" s="496">
        <f t="shared" si="47"/>
        <v>124095</v>
      </c>
      <c r="M116" s="476">
        <v>0</v>
      </c>
      <c r="N116" s="499">
        <f t="shared" si="48"/>
        <v>0</v>
      </c>
      <c r="O116" s="448">
        <v>0</v>
      </c>
      <c r="P116" s="448">
        <f t="shared" si="49"/>
        <v>0</v>
      </c>
      <c r="Q116" s="448">
        <f t="shared" si="50"/>
        <v>0</v>
      </c>
      <c r="R116" s="448"/>
      <c r="S116" s="442">
        <f t="shared" si="51"/>
        <v>0</v>
      </c>
      <c r="T116" s="511"/>
      <c r="U116" s="511"/>
      <c r="V116" s="448">
        <v>0</v>
      </c>
      <c r="W116" s="510">
        <f t="shared" si="56"/>
        <v>0</v>
      </c>
      <c r="X116" s="510"/>
      <c r="Y116" s="442">
        <f t="shared" si="58"/>
        <v>0</v>
      </c>
      <c r="Z116" s="448">
        <f t="shared" si="52"/>
        <v>0</v>
      </c>
      <c r="AA116" s="448">
        <f t="shared" si="53"/>
        <v>0</v>
      </c>
      <c r="AB116" s="448">
        <f t="shared" si="54"/>
        <v>0</v>
      </c>
      <c r="AC116" s="476"/>
      <c r="AD116" s="450">
        <f t="shared" si="55"/>
        <v>0</v>
      </c>
      <c r="AE116" s="517"/>
      <c r="AF116" s="438"/>
    </row>
    <row r="117" spans="1:32" ht="19.5" customHeight="1">
      <c r="A117" s="513" t="s">
        <v>499</v>
      </c>
      <c r="B117" s="518"/>
      <c r="C117" s="518"/>
      <c r="D117" s="516">
        <v>35470</v>
      </c>
      <c r="E117" s="496">
        <v>46230</v>
      </c>
      <c r="F117" s="496"/>
      <c r="G117" s="496">
        <f t="shared" si="45"/>
        <v>81700</v>
      </c>
      <c r="H117" s="509">
        <v>2292</v>
      </c>
      <c r="I117" s="498">
        <v>5533.32</v>
      </c>
      <c r="J117" s="496">
        <v>4435</v>
      </c>
      <c r="K117" s="456">
        <f t="shared" si="46"/>
        <v>93960.320000000007</v>
      </c>
      <c r="L117" s="496">
        <f t="shared" si="47"/>
        <v>122550</v>
      </c>
      <c r="M117" s="476">
        <v>0</v>
      </c>
      <c r="N117" s="499">
        <f t="shared" si="48"/>
        <v>0</v>
      </c>
      <c r="O117" s="448">
        <f>G117/30*14*C117</f>
        <v>0</v>
      </c>
      <c r="P117" s="448">
        <f t="shared" si="49"/>
        <v>0</v>
      </c>
      <c r="Q117" s="448">
        <f t="shared" si="50"/>
        <v>0</v>
      </c>
      <c r="R117" s="448"/>
      <c r="S117" s="442">
        <f t="shared" si="51"/>
        <v>0</v>
      </c>
      <c r="T117" s="511"/>
      <c r="U117" s="511"/>
      <c r="V117" s="448">
        <f>16000*C117</f>
        <v>0</v>
      </c>
      <c r="W117" s="510">
        <f t="shared" si="56"/>
        <v>0</v>
      </c>
      <c r="X117" s="510"/>
      <c r="Y117" s="442">
        <f t="shared" si="58"/>
        <v>0</v>
      </c>
      <c r="Z117" s="448">
        <f t="shared" si="52"/>
        <v>0</v>
      </c>
      <c r="AA117" s="448">
        <f t="shared" si="53"/>
        <v>0</v>
      </c>
      <c r="AB117" s="448">
        <f t="shared" si="54"/>
        <v>0</v>
      </c>
      <c r="AC117" s="476"/>
      <c r="AD117" s="450">
        <f t="shared" si="55"/>
        <v>0</v>
      </c>
      <c r="AE117" s="517"/>
      <c r="AF117" s="438"/>
    </row>
    <row r="118" spans="1:32">
      <c r="A118" s="513" t="s">
        <v>500</v>
      </c>
      <c r="B118" s="518">
        <v>1</v>
      </c>
      <c r="C118" s="518"/>
      <c r="D118" s="516">
        <v>40615</v>
      </c>
      <c r="E118" s="496">
        <v>31925</v>
      </c>
      <c r="F118" s="496"/>
      <c r="G118" s="496">
        <f t="shared" si="45"/>
        <v>72540</v>
      </c>
      <c r="H118" s="509">
        <v>2624</v>
      </c>
      <c r="I118" s="498">
        <v>6335.9400000000005</v>
      </c>
      <c r="J118" s="496">
        <v>3848</v>
      </c>
      <c r="K118" s="456">
        <f t="shared" si="46"/>
        <v>85347.94</v>
      </c>
      <c r="L118" s="496">
        <f t="shared" si="47"/>
        <v>108810</v>
      </c>
      <c r="M118" s="476">
        <v>0</v>
      </c>
      <c r="N118" s="499">
        <f t="shared" si="48"/>
        <v>0</v>
      </c>
      <c r="O118" s="448">
        <f>G118/30*14*C118</f>
        <v>0</v>
      </c>
      <c r="P118" s="448">
        <f t="shared" si="49"/>
        <v>0</v>
      </c>
      <c r="Q118" s="448">
        <f t="shared" si="50"/>
        <v>0</v>
      </c>
      <c r="R118" s="448"/>
      <c r="S118" s="442">
        <f t="shared" si="51"/>
        <v>0</v>
      </c>
      <c r="T118" s="511"/>
      <c r="U118" s="511"/>
      <c r="V118" s="448">
        <v>0</v>
      </c>
      <c r="W118" s="510">
        <f t="shared" si="56"/>
        <v>0</v>
      </c>
      <c r="X118" s="510"/>
      <c r="Y118" s="442">
        <f>SUM(S118:X118)</f>
        <v>0</v>
      </c>
      <c r="Z118" s="448">
        <f t="shared" si="52"/>
        <v>0</v>
      </c>
      <c r="AA118" s="448">
        <f t="shared" si="53"/>
        <v>0</v>
      </c>
      <c r="AB118" s="448">
        <f t="shared" si="54"/>
        <v>0</v>
      </c>
      <c r="AC118" s="476"/>
      <c r="AD118" s="450">
        <f t="shared" si="55"/>
        <v>0</v>
      </c>
      <c r="AE118" s="517" t="s">
        <v>490</v>
      </c>
      <c r="AF118" s="438"/>
    </row>
    <row r="119" spans="1:32">
      <c r="A119" s="513" t="s">
        <v>501</v>
      </c>
      <c r="B119" s="518">
        <v>0</v>
      </c>
      <c r="C119" s="518"/>
      <c r="D119" s="516">
        <v>39585</v>
      </c>
      <c r="E119" s="496">
        <v>31925</v>
      </c>
      <c r="F119" s="496"/>
      <c r="G119" s="496">
        <f t="shared" si="45"/>
        <v>71510</v>
      </c>
      <c r="H119" s="509">
        <v>2558</v>
      </c>
      <c r="I119" s="498">
        <v>6175.26</v>
      </c>
      <c r="J119" s="496">
        <v>3848</v>
      </c>
      <c r="K119" s="456">
        <f t="shared" si="46"/>
        <v>84091.26</v>
      </c>
      <c r="L119" s="496">
        <f t="shared" si="47"/>
        <v>107265</v>
      </c>
      <c r="M119" s="476">
        <v>0</v>
      </c>
      <c r="N119" s="499">
        <f t="shared" si="48"/>
        <v>0</v>
      </c>
      <c r="O119" s="448">
        <f>G119/30*14*C119</f>
        <v>0</v>
      </c>
      <c r="P119" s="448">
        <f t="shared" si="49"/>
        <v>0</v>
      </c>
      <c r="Q119" s="448">
        <f t="shared" si="50"/>
        <v>0</v>
      </c>
      <c r="R119" s="448"/>
      <c r="S119" s="442">
        <f t="shared" si="51"/>
        <v>0</v>
      </c>
      <c r="T119" s="511"/>
      <c r="U119" s="511"/>
      <c r="V119" s="448">
        <f>C119*16000</f>
        <v>0</v>
      </c>
      <c r="W119" s="511"/>
      <c r="X119" s="511"/>
      <c r="Y119" s="442">
        <f>SUM(S119:W119)</f>
        <v>0</v>
      </c>
      <c r="Z119" s="448">
        <f t="shared" si="52"/>
        <v>0</v>
      </c>
      <c r="AA119" s="448">
        <f t="shared" si="53"/>
        <v>0</v>
      </c>
      <c r="AB119" s="448">
        <f t="shared" si="54"/>
        <v>0</v>
      </c>
      <c r="AC119" s="476"/>
      <c r="AD119" s="450">
        <f t="shared" si="55"/>
        <v>0</v>
      </c>
      <c r="AE119" s="517"/>
      <c r="AF119" s="438"/>
    </row>
    <row r="120" spans="1:32">
      <c r="A120" s="513" t="s">
        <v>502</v>
      </c>
      <c r="B120" s="518"/>
      <c r="C120" s="518"/>
      <c r="D120" s="516"/>
      <c r="E120" s="496"/>
      <c r="F120" s="496"/>
      <c r="G120" s="496"/>
      <c r="H120" s="496"/>
      <c r="I120" s="496"/>
      <c r="J120" s="496"/>
      <c r="K120" s="456"/>
      <c r="L120" s="496"/>
      <c r="M120" s="476"/>
      <c r="N120" s="499"/>
      <c r="O120" s="448"/>
      <c r="P120" s="448"/>
      <c r="Q120" s="448"/>
      <c r="R120" s="448"/>
      <c r="S120" s="442">
        <f t="shared" si="51"/>
        <v>0</v>
      </c>
      <c r="T120" s="511"/>
      <c r="U120" s="511"/>
      <c r="V120" s="448"/>
      <c r="W120" s="511"/>
      <c r="X120" s="511"/>
      <c r="Y120" s="442"/>
      <c r="Z120" s="448"/>
      <c r="AA120" s="448"/>
      <c r="AB120" s="448"/>
      <c r="AC120" s="476"/>
      <c r="AD120" s="450">
        <f t="shared" si="55"/>
        <v>0</v>
      </c>
      <c r="AE120" s="517"/>
      <c r="AF120" s="438"/>
    </row>
    <row r="121" spans="1:32" s="468" customFormat="1">
      <c r="A121" s="519" t="s">
        <v>503</v>
      </c>
      <c r="B121" s="520">
        <f>SUM(B101:B119)</f>
        <v>5</v>
      </c>
      <c r="C121" s="520">
        <f>SUM(C101:C119)</f>
        <v>0</v>
      </c>
      <c r="D121" s="520"/>
      <c r="E121" s="520"/>
      <c r="F121" s="520"/>
      <c r="G121" s="520"/>
      <c r="H121" s="520"/>
      <c r="I121" s="520"/>
      <c r="J121" s="520"/>
      <c r="K121" s="520"/>
      <c r="L121" s="520"/>
      <c r="M121" s="521"/>
      <c r="N121" s="522">
        <f>SUM(N101:N119)</f>
        <v>0</v>
      </c>
      <c r="O121" s="520">
        <f t="shared" ref="O121:Z121" si="59">SUM(O101:O120)</f>
        <v>0</v>
      </c>
      <c r="P121" s="520">
        <f t="shared" si="59"/>
        <v>0</v>
      </c>
      <c r="Q121" s="520">
        <f t="shared" si="59"/>
        <v>0</v>
      </c>
      <c r="R121" s="520">
        <f t="shared" si="59"/>
        <v>0</v>
      </c>
      <c r="S121" s="520">
        <f t="shared" si="59"/>
        <v>0</v>
      </c>
      <c r="T121" s="520">
        <f t="shared" si="59"/>
        <v>0</v>
      </c>
      <c r="U121" s="520">
        <f t="shared" si="59"/>
        <v>0</v>
      </c>
      <c r="V121" s="520">
        <f t="shared" si="59"/>
        <v>0</v>
      </c>
      <c r="W121" s="520">
        <f t="shared" si="59"/>
        <v>0</v>
      </c>
      <c r="X121" s="520">
        <f t="shared" si="59"/>
        <v>0</v>
      </c>
      <c r="Y121" s="520">
        <f t="shared" si="59"/>
        <v>0</v>
      </c>
      <c r="Z121" s="520">
        <f t="shared" si="59"/>
        <v>0</v>
      </c>
      <c r="AA121" s="520">
        <f>ROUND(SUM(AA101:AA120),0)</f>
        <v>0</v>
      </c>
      <c r="AB121" s="520">
        <f>SUM(AB101:AB120)</f>
        <v>0</v>
      </c>
      <c r="AC121" s="520"/>
      <c r="AD121" s="523">
        <f>SUM(AD101:AD120)</f>
        <v>0</v>
      </c>
      <c r="AE121" s="524"/>
      <c r="AF121" s="467"/>
    </row>
    <row r="122" spans="1:32" s="468" customFormat="1" ht="45" customHeight="1">
      <c r="A122" s="1364" t="s">
        <v>504</v>
      </c>
      <c r="B122" s="1364"/>
      <c r="C122" s="1364"/>
      <c r="D122" s="1364"/>
      <c r="E122" s="1364"/>
      <c r="F122" s="1364"/>
      <c r="G122" s="1364"/>
      <c r="H122" s="1364"/>
      <c r="I122" s="1364"/>
      <c r="J122" s="1364"/>
      <c r="K122" s="1364"/>
      <c r="L122" s="1364"/>
      <c r="M122" s="1364"/>
      <c r="N122" s="522"/>
      <c r="O122" s="520"/>
      <c r="P122" s="520">
        <v>0</v>
      </c>
      <c r="Q122" s="520">
        <v>0</v>
      </c>
      <c r="R122" s="520">
        <v>0</v>
      </c>
      <c r="S122" s="520">
        <f>SUM(P122:R122)</f>
        <v>0</v>
      </c>
      <c r="T122" s="520"/>
      <c r="U122" s="520"/>
      <c r="V122" s="520"/>
      <c r="W122" s="520"/>
      <c r="X122" s="520"/>
      <c r="Y122" s="520">
        <v>0</v>
      </c>
      <c r="Z122" s="520"/>
      <c r="AA122" s="520">
        <v>0</v>
      </c>
      <c r="AB122" s="520"/>
      <c r="AC122" s="521">
        <v>0</v>
      </c>
      <c r="AD122" s="525">
        <f>N122+O122+Y122+Z122+AA122+AB122+AC122</f>
        <v>0</v>
      </c>
      <c r="AE122" s="524"/>
      <c r="AF122" s="467"/>
    </row>
    <row r="123" spans="1:32" s="533" customFormat="1" ht="32.25" customHeight="1">
      <c r="A123" s="526" t="s">
        <v>505</v>
      </c>
      <c r="B123" s="527">
        <f t="shared" ref="B123:M123" si="60">B99+B121</f>
        <v>249</v>
      </c>
      <c r="C123" s="527">
        <f t="shared" si="60"/>
        <v>0</v>
      </c>
      <c r="D123" s="527">
        <f t="shared" si="60"/>
        <v>0</v>
      </c>
      <c r="E123" s="527">
        <f t="shared" si="60"/>
        <v>0</v>
      </c>
      <c r="F123" s="527">
        <f t="shared" si="60"/>
        <v>0</v>
      </c>
      <c r="G123" s="527">
        <f t="shared" si="60"/>
        <v>0</v>
      </c>
      <c r="H123" s="527">
        <f t="shared" si="60"/>
        <v>0</v>
      </c>
      <c r="I123" s="527">
        <f t="shared" si="60"/>
        <v>0</v>
      </c>
      <c r="J123" s="527">
        <f t="shared" si="60"/>
        <v>0</v>
      </c>
      <c r="K123" s="527">
        <f t="shared" si="60"/>
        <v>0</v>
      </c>
      <c r="L123" s="527">
        <f t="shared" si="60"/>
        <v>0</v>
      </c>
      <c r="M123" s="528">
        <f t="shared" si="60"/>
        <v>0</v>
      </c>
      <c r="N123" s="529">
        <f>N99+N121+N122</f>
        <v>0</v>
      </c>
      <c r="O123" s="527">
        <f>O99+O121</f>
        <v>0</v>
      </c>
      <c r="P123" s="527">
        <f>P99+P121+P122</f>
        <v>0</v>
      </c>
      <c r="Q123" s="527">
        <f>Q99+Q121+Q122</f>
        <v>0</v>
      </c>
      <c r="R123" s="527">
        <f>R99+R121+R122</f>
        <v>0</v>
      </c>
      <c r="S123" s="527">
        <f>S99+S121+S122</f>
        <v>0</v>
      </c>
      <c r="T123" s="527">
        <f>T99+T121+T122</f>
        <v>0</v>
      </c>
      <c r="U123" s="527">
        <f>U121+U99</f>
        <v>0</v>
      </c>
      <c r="V123" s="527">
        <f t="shared" ref="V123:AD123" si="61">V99+V121+V122</f>
        <v>0</v>
      </c>
      <c r="W123" s="527">
        <f t="shared" si="61"/>
        <v>0</v>
      </c>
      <c r="X123" s="527">
        <f t="shared" si="61"/>
        <v>0</v>
      </c>
      <c r="Y123" s="527">
        <f t="shared" si="61"/>
        <v>0</v>
      </c>
      <c r="Z123" s="527">
        <f t="shared" si="61"/>
        <v>0</v>
      </c>
      <c r="AA123" s="527">
        <f t="shared" si="61"/>
        <v>0</v>
      </c>
      <c r="AB123" s="527">
        <f t="shared" si="61"/>
        <v>0</v>
      </c>
      <c r="AC123" s="527">
        <f t="shared" si="61"/>
        <v>0</v>
      </c>
      <c r="AD123" s="530">
        <f t="shared" si="61"/>
        <v>0</v>
      </c>
      <c r="AE123" s="531">
        <f>AA123+Z123+Y123+O123+N123</f>
        <v>0</v>
      </c>
      <c r="AF123" s="532"/>
    </row>
    <row r="124" spans="1:32" ht="21.6" customHeight="1">
      <c r="A124" s="1365" t="s">
        <v>506</v>
      </c>
      <c r="B124" s="1365"/>
      <c r="C124" s="1365"/>
      <c r="D124" s="534"/>
      <c r="E124" s="534"/>
      <c r="F124" s="534"/>
      <c r="G124" s="534"/>
      <c r="H124" s="534"/>
      <c r="I124" s="438"/>
      <c r="J124" s="438"/>
      <c r="K124" s="438"/>
      <c r="L124" s="438"/>
      <c r="M124" s="438"/>
      <c r="N124" s="438"/>
      <c r="O124" s="438"/>
      <c r="P124" s="438"/>
      <c r="Q124" s="438"/>
      <c r="R124" s="438"/>
      <c r="S124" s="438"/>
      <c r="T124" s="438"/>
      <c r="U124" s="438"/>
      <c r="V124" s="438"/>
      <c r="W124" s="438"/>
      <c r="X124" s="438"/>
      <c r="Y124" s="438"/>
      <c r="Z124" s="438"/>
      <c r="AA124" s="438"/>
      <c r="AB124" s="438"/>
      <c r="AC124" s="438"/>
      <c r="AD124" s="438"/>
      <c r="AE124" s="493"/>
      <c r="AF124" s="438"/>
    </row>
    <row r="125" spans="1:32" ht="21.6" customHeight="1">
      <c r="A125" s="535">
        <v>800</v>
      </c>
      <c r="B125" s="535"/>
      <c r="C125" s="535"/>
      <c r="D125" s="536"/>
      <c r="E125" s="536"/>
      <c r="F125" s="536"/>
      <c r="G125" s="536"/>
      <c r="H125" s="536"/>
      <c r="I125" s="537"/>
      <c r="J125" s="537"/>
      <c r="K125" s="537"/>
      <c r="L125" s="537"/>
      <c r="M125" s="538"/>
      <c r="N125" s="539"/>
      <c r="O125" s="537"/>
      <c r="P125" s="537"/>
      <c r="Q125" s="537"/>
      <c r="R125" s="537"/>
      <c r="S125" s="537"/>
      <c r="T125" s="537"/>
      <c r="U125" s="537"/>
      <c r="V125" s="537"/>
      <c r="W125" s="537"/>
      <c r="X125" s="537"/>
      <c r="Y125" s="537"/>
      <c r="Z125" s="537"/>
      <c r="AA125" s="537"/>
      <c r="AB125" s="537"/>
      <c r="AC125" s="537"/>
      <c r="AD125" s="540"/>
      <c r="AE125" s="517"/>
      <c r="AF125" s="438"/>
    </row>
    <row r="126" spans="1:32" s="458" customFormat="1" ht="19.5">
      <c r="A126" s="541">
        <v>790</v>
      </c>
      <c r="B126" s="541">
        <v>1</v>
      </c>
      <c r="C126" s="541"/>
      <c r="D126" s="456">
        <v>53990</v>
      </c>
      <c r="E126" s="453">
        <v>33630</v>
      </c>
      <c r="F126" s="453">
        <v>27280</v>
      </c>
      <c r="G126" s="453">
        <f t="shared" ref="G126:G157" si="62">SUM(D126:F126)</f>
        <v>114900</v>
      </c>
      <c r="H126" s="453">
        <v>3099</v>
      </c>
      <c r="I126" s="453">
        <v>8423</v>
      </c>
      <c r="J126" s="453">
        <v>6105</v>
      </c>
      <c r="K126" s="453">
        <f t="shared" ref="K126:K157" si="63">SUM(G126:J126)</f>
        <v>132527</v>
      </c>
      <c r="L126" s="453">
        <f t="shared" ref="L126:L157" si="64">G126*1.5</f>
        <v>172350</v>
      </c>
      <c r="M126" s="542">
        <f t="shared" ref="M126:M157" si="65">G126*1.25</f>
        <v>143625</v>
      </c>
      <c r="N126" s="543">
        <f t="shared" ref="N126:N157" si="66">G126*C126*12</f>
        <v>0</v>
      </c>
      <c r="O126" s="473">
        <f t="shared" ref="O126:O157" si="67">ROUND((K126/30*16),0)*C126</f>
        <v>0</v>
      </c>
      <c r="P126" s="473">
        <f t="shared" ref="P126:P157" si="68">H126*C126*12</f>
        <v>0</v>
      </c>
      <c r="Q126" s="473">
        <f t="shared" ref="Q126:Q157" si="69">J126*C126*12</f>
        <v>0</v>
      </c>
      <c r="R126" s="473"/>
      <c r="S126" s="473">
        <f t="shared" ref="S126:S157" si="70">SUM(P126:R126)</f>
        <v>0</v>
      </c>
      <c r="T126" s="473"/>
      <c r="U126" s="473"/>
      <c r="V126" s="544"/>
      <c r="W126" s="473"/>
      <c r="X126" s="473"/>
      <c r="Y126" s="473">
        <f t="shared" ref="Y126:Y157" si="71">SUM(S126:X126)</f>
        <v>0</v>
      </c>
      <c r="Z126" s="473">
        <f t="shared" ref="Z126:Z157" si="72">I126*C126*12</f>
        <v>0</v>
      </c>
      <c r="AA126" s="473">
        <f t="shared" ref="AA126:AA132" si="73">L126*C126</f>
        <v>0</v>
      </c>
      <c r="AB126" s="473">
        <f t="shared" ref="AB126:AB132" si="74">M126*C126</f>
        <v>0</v>
      </c>
      <c r="AC126" s="475"/>
      <c r="AD126" s="545">
        <f t="shared" ref="AD126:AD157" si="75">N126+O126+Y126+Z126+AA126+AB126</f>
        <v>0</v>
      </c>
      <c r="AE126" s="451"/>
      <c r="AF126" s="438"/>
    </row>
    <row r="127" spans="1:32" s="458" customFormat="1" ht="19.5">
      <c r="A127" s="541">
        <v>790</v>
      </c>
      <c r="B127" s="541">
        <v>1</v>
      </c>
      <c r="C127" s="541"/>
      <c r="D127" s="456">
        <v>53990</v>
      </c>
      <c r="E127" s="453">
        <v>33630</v>
      </c>
      <c r="F127" s="453">
        <v>12110</v>
      </c>
      <c r="G127" s="453">
        <f t="shared" si="62"/>
        <v>99730</v>
      </c>
      <c r="H127" s="453">
        <v>3099</v>
      </c>
      <c r="I127" s="446">
        <v>8423</v>
      </c>
      <c r="J127" s="446">
        <v>5344</v>
      </c>
      <c r="K127" s="446">
        <f t="shared" si="63"/>
        <v>116596</v>
      </c>
      <c r="L127" s="446">
        <f t="shared" si="64"/>
        <v>149595</v>
      </c>
      <c r="M127" s="546">
        <f t="shared" si="65"/>
        <v>124662.5</v>
      </c>
      <c r="N127" s="547">
        <f t="shared" si="66"/>
        <v>0</v>
      </c>
      <c r="O127" s="448">
        <f t="shared" si="67"/>
        <v>0</v>
      </c>
      <c r="P127" s="448">
        <f t="shared" si="68"/>
        <v>0</v>
      </c>
      <c r="Q127" s="448">
        <f t="shared" si="69"/>
        <v>0</v>
      </c>
      <c r="R127" s="448"/>
      <c r="S127" s="448">
        <f t="shared" si="70"/>
        <v>0</v>
      </c>
      <c r="T127" s="448"/>
      <c r="U127" s="448"/>
      <c r="V127" s="548"/>
      <c r="W127" s="448"/>
      <c r="X127" s="448"/>
      <c r="Y127" s="448">
        <f t="shared" si="71"/>
        <v>0</v>
      </c>
      <c r="Z127" s="448">
        <f t="shared" si="72"/>
        <v>0</v>
      </c>
      <c r="AA127" s="448">
        <f t="shared" si="73"/>
        <v>0</v>
      </c>
      <c r="AB127" s="448">
        <f t="shared" si="74"/>
        <v>0</v>
      </c>
      <c r="AC127" s="476"/>
      <c r="AD127" s="450">
        <f t="shared" si="75"/>
        <v>0</v>
      </c>
      <c r="AE127" s="451"/>
      <c r="AF127" s="438"/>
    </row>
    <row r="128" spans="1:32" s="458" customFormat="1" ht="19.5">
      <c r="A128" s="541">
        <v>790</v>
      </c>
      <c r="B128" s="541">
        <v>1</v>
      </c>
      <c r="C128" s="541"/>
      <c r="D128" s="456">
        <v>53990</v>
      </c>
      <c r="E128" s="453">
        <v>33630</v>
      </c>
      <c r="F128" s="453"/>
      <c r="G128" s="453">
        <f t="shared" si="62"/>
        <v>87620</v>
      </c>
      <c r="H128" s="453">
        <v>3099</v>
      </c>
      <c r="I128" s="446">
        <v>8423</v>
      </c>
      <c r="J128" s="446">
        <v>4868</v>
      </c>
      <c r="K128" s="446">
        <f t="shared" si="63"/>
        <v>104010</v>
      </c>
      <c r="L128" s="446">
        <f t="shared" si="64"/>
        <v>131430</v>
      </c>
      <c r="M128" s="546">
        <f t="shared" si="65"/>
        <v>109525</v>
      </c>
      <c r="N128" s="547">
        <f t="shared" si="66"/>
        <v>0</v>
      </c>
      <c r="O128" s="448">
        <f t="shared" si="67"/>
        <v>0</v>
      </c>
      <c r="P128" s="448">
        <f t="shared" si="68"/>
        <v>0</v>
      </c>
      <c r="Q128" s="448">
        <f t="shared" si="69"/>
        <v>0</v>
      </c>
      <c r="R128" s="448"/>
      <c r="S128" s="448">
        <f t="shared" si="70"/>
        <v>0</v>
      </c>
      <c r="T128" s="448"/>
      <c r="U128" s="448"/>
      <c r="V128" s="548"/>
      <c r="W128" s="448"/>
      <c r="X128" s="448"/>
      <c r="Y128" s="448">
        <f t="shared" si="71"/>
        <v>0</v>
      </c>
      <c r="Z128" s="448">
        <f t="shared" si="72"/>
        <v>0</v>
      </c>
      <c r="AA128" s="448">
        <f t="shared" si="73"/>
        <v>0</v>
      </c>
      <c r="AB128" s="448">
        <f t="shared" si="74"/>
        <v>0</v>
      </c>
      <c r="AC128" s="476"/>
      <c r="AD128" s="450">
        <f t="shared" si="75"/>
        <v>0</v>
      </c>
      <c r="AE128" s="451"/>
      <c r="AF128" s="438"/>
    </row>
    <row r="129" spans="1:32" s="458" customFormat="1" ht="19.5">
      <c r="A129" s="541">
        <v>790</v>
      </c>
      <c r="B129" s="541">
        <v>1</v>
      </c>
      <c r="C129" s="541"/>
      <c r="D129" s="456">
        <v>53990</v>
      </c>
      <c r="E129" s="453">
        <v>30860</v>
      </c>
      <c r="F129" s="453">
        <v>12110</v>
      </c>
      <c r="G129" s="453">
        <f t="shared" si="62"/>
        <v>96960</v>
      </c>
      <c r="H129" s="453">
        <v>3099</v>
      </c>
      <c r="I129" s="446">
        <v>8423</v>
      </c>
      <c r="J129" s="446">
        <v>5344</v>
      </c>
      <c r="K129" s="446">
        <f t="shared" si="63"/>
        <v>113826</v>
      </c>
      <c r="L129" s="446">
        <f t="shared" si="64"/>
        <v>145440</v>
      </c>
      <c r="M129" s="546">
        <f t="shared" si="65"/>
        <v>121200</v>
      </c>
      <c r="N129" s="547">
        <f t="shared" si="66"/>
        <v>0</v>
      </c>
      <c r="O129" s="448">
        <f t="shared" si="67"/>
        <v>0</v>
      </c>
      <c r="P129" s="448">
        <f t="shared" si="68"/>
        <v>0</v>
      </c>
      <c r="Q129" s="448">
        <f t="shared" si="69"/>
        <v>0</v>
      </c>
      <c r="R129" s="448"/>
      <c r="S129" s="448">
        <f t="shared" si="70"/>
        <v>0</v>
      </c>
      <c r="T129" s="448"/>
      <c r="U129" s="448"/>
      <c r="V129" s="548"/>
      <c r="W129" s="448"/>
      <c r="X129" s="448"/>
      <c r="Y129" s="448">
        <f t="shared" si="71"/>
        <v>0</v>
      </c>
      <c r="Z129" s="448">
        <f t="shared" si="72"/>
        <v>0</v>
      </c>
      <c r="AA129" s="448">
        <f t="shared" si="73"/>
        <v>0</v>
      </c>
      <c r="AB129" s="448">
        <f t="shared" si="74"/>
        <v>0</v>
      </c>
      <c r="AC129" s="476"/>
      <c r="AD129" s="450">
        <f t="shared" si="75"/>
        <v>0</v>
      </c>
      <c r="AE129" s="451"/>
      <c r="AF129" s="438"/>
    </row>
    <row r="130" spans="1:32" s="458" customFormat="1" ht="19.5">
      <c r="A130" s="541">
        <v>780</v>
      </c>
      <c r="B130" s="541">
        <v>0</v>
      </c>
      <c r="C130" s="541"/>
      <c r="D130" s="456">
        <v>53305</v>
      </c>
      <c r="E130" s="453">
        <v>30860</v>
      </c>
      <c r="F130" s="453">
        <v>12110</v>
      </c>
      <c r="G130" s="453">
        <f t="shared" si="62"/>
        <v>96275</v>
      </c>
      <c r="H130" s="453">
        <v>3060</v>
      </c>
      <c r="I130" s="453">
        <v>8315</v>
      </c>
      <c r="J130" s="453">
        <v>5106</v>
      </c>
      <c r="K130" s="456">
        <f t="shared" si="63"/>
        <v>112756</v>
      </c>
      <c r="L130" s="453">
        <f t="shared" si="64"/>
        <v>144412.5</v>
      </c>
      <c r="M130" s="546">
        <f t="shared" si="65"/>
        <v>120343.75</v>
      </c>
      <c r="N130" s="547">
        <f t="shared" si="66"/>
        <v>0</v>
      </c>
      <c r="O130" s="448">
        <f t="shared" si="67"/>
        <v>0</v>
      </c>
      <c r="P130" s="448">
        <f t="shared" si="68"/>
        <v>0</v>
      </c>
      <c r="Q130" s="448">
        <f t="shared" si="69"/>
        <v>0</v>
      </c>
      <c r="R130" s="448"/>
      <c r="S130" s="448">
        <f t="shared" si="70"/>
        <v>0</v>
      </c>
      <c r="T130" s="448"/>
      <c r="U130" s="448"/>
      <c r="V130" s="549"/>
      <c r="W130" s="448"/>
      <c r="X130" s="448"/>
      <c r="Y130" s="448">
        <f t="shared" si="71"/>
        <v>0</v>
      </c>
      <c r="Z130" s="448">
        <f t="shared" si="72"/>
        <v>0</v>
      </c>
      <c r="AA130" s="448">
        <f t="shared" si="73"/>
        <v>0</v>
      </c>
      <c r="AB130" s="448">
        <f t="shared" si="74"/>
        <v>0</v>
      </c>
      <c r="AC130" s="476"/>
      <c r="AD130" s="450">
        <f t="shared" si="75"/>
        <v>0</v>
      </c>
      <c r="AE130" s="451"/>
      <c r="AF130" s="438"/>
    </row>
    <row r="131" spans="1:32" ht="19.5">
      <c r="A131" s="541">
        <v>730</v>
      </c>
      <c r="B131" s="541">
        <v>0</v>
      </c>
      <c r="C131" s="541"/>
      <c r="D131" s="550">
        <v>49875</v>
      </c>
      <c r="E131" s="496">
        <v>30860</v>
      </c>
      <c r="F131" s="496">
        <v>12110</v>
      </c>
      <c r="G131" s="453">
        <f t="shared" si="62"/>
        <v>92845</v>
      </c>
      <c r="H131" s="551">
        <v>2863</v>
      </c>
      <c r="I131" s="453">
        <v>7780</v>
      </c>
      <c r="J131" s="496">
        <v>5106</v>
      </c>
      <c r="K131" s="456">
        <f t="shared" si="63"/>
        <v>108594</v>
      </c>
      <c r="L131" s="446">
        <f t="shared" si="64"/>
        <v>139267.5</v>
      </c>
      <c r="M131" s="546">
        <f t="shared" si="65"/>
        <v>116056.25</v>
      </c>
      <c r="N131" s="547">
        <f t="shared" si="66"/>
        <v>0</v>
      </c>
      <c r="O131" s="448">
        <f t="shared" si="67"/>
        <v>0</v>
      </c>
      <c r="P131" s="448">
        <f t="shared" si="68"/>
        <v>0</v>
      </c>
      <c r="Q131" s="448">
        <f t="shared" si="69"/>
        <v>0</v>
      </c>
      <c r="R131" s="448"/>
      <c r="S131" s="448">
        <f t="shared" si="70"/>
        <v>0</v>
      </c>
      <c r="T131" s="448"/>
      <c r="U131" s="448"/>
      <c r="V131" s="549"/>
      <c r="W131" s="448"/>
      <c r="X131" s="448"/>
      <c r="Y131" s="448">
        <f t="shared" si="71"/>
        <v>0</v>
      </c>
      <c r="Z131" s="448">
        <f t="shared" si="72"/>
        <v>0</v>
      </c>
      <c r="AA131" s="448">
        <f t="shared" si="73"/>
        <v>0</v>
      </c>
      <c r="AB131" s="448">
        <f t="shared" si="74"/>
        <v>0</v>
      </c>
      <c r="AC131" s="476"/>
      <c r="AD131" s="450">
        <f t="shared" si="75"/>
        <v>0</v>
      </c>
      <c r="AE131" s="517"/>
      <c r="AF131" s="438"/>
    </row>
    <row r="132" spans="1:32" s="458" customFormat="1" ht="19.5">
      <c r="A132" s="541">
        <v>710</v>
      </c>
      <c r="B132" s="541">
        <v>5</v>
      </c>
      <c r="C132" s="541"/>
      <c r="D132" s="550">
        <v>48505</v>
      </c>
      <c r="E132" s="496">
        <v>26550</v>
      </c>
      <c r="F132" s="496">
        <v>8970</v>
      </c>
      <c r="G132" s="453">
        <f t="shared" si="62"/>
        <v>84025</v>
      </c>
      <c r="H132" s="551">
        <v>2784</v>
      </c>
      <c r="I132" s="453">
        <v>7567</v>
      </c>
      <c r="J132" s="496">
        <v>4630</v>
      </c>
      <c r="K132" s="456">
        <f t="shared" si="63"/>
        <v>99006</v>
      </c>
      <c r="L132" s="446">
        <f t="shared" si="64"/>
        <v>126037.5</v>
      </c>
      <c r="M132" s="546">
        <f t="shared" si="65"/>
        <v>105031.25</v>
      </c>
      <c r="N132" s="547">
        <f t="shared" si="66"/>
        <v>0</v>
      </c>
      <c r="O132" s="448">
        <f t="shared" si="67"/>
        <v>0</v>
      </c>
      <c r="P132" s="448">
        <f t="shared" si="68"/>
        <v>0</v>
      </c>
      <c r="Q132" s="448">
        <f t="shared" si="69"/>
        <v>0</v>
      </c>
      <c r="R132" s="448"/>
      <c r="S132" s="448">
        <f t="shared" si="70"/>
        <v>0</v>
      </c>
      <c r="T132" s="448"/>
      <c r="U132" s="448"/>
      <c r="V132" s="549"/>
      <c r="W132" s="448"/>
      <c r="X132" s="448"/>
      <c r="Y132" s="448">
        <f t="shared" si="71"/>
        <v>0</v>
      </c>
      <c r="Z132" s="448">
        <f t="shared" si="72"/>
        <v>0</v>
      </c>
      <c r="AA132" s="448">
        <f t="shared" si="73"/>
        <v>0</v>
      </c>
      <c r="AB132" s="448">
        <f t="shared" si="74"/>
        <v>0</v>
      </c>
      <c r="AC132" s="476"/>
      <c r="AD132" s="450">
        <f t="shared" si="75"/>
        <v>0</v>
      </c>
      <c r="AE132" s="517" t="s">
        <v>490</v>
      </c>
      <c r="AF132" s="438"/>
    </row>
    <row r="133" spans="1:32" s="458" customFormat="1" ht="19.5">
      <c r="A133" s="541">
        <v>710</v>
      </c>
      <c r="B133" s="541">
        <v>3</v>
      </c>
      <c r="C133" s="541"/>
      <c r="D133" s="550">
        <v>48505</v>
      </c>
      <c r="E133" s="496">
        <v>26550</v>
      </c>
      <c r="F133" s="496"/>
      <c r="G133" s="453">
        <f t="shared" si="62"/>
        <v>75055</v>
      </c>
      <c r="H133" s="551">
        <v>2784</v>
      </c>
      <c r="I133" s="453">
        <v>7567</v>
      </c>
      <c r="J133" s="496">
        <v>4044</v>
      </c>
      <c r="K133" s="456">
        <f t="shared" si="63"/>
        <v>89450</v>
      </c>
      <c r="L133" s="446">
        <f t="shared" si="64"/>
        <v>112582.5</v>
      </c>
      <c r="M133" s="546">
        <f t="shared" si="65"/>
        <v>93818.75</v>
      </c>
      <c r="N133" s="547">
        <f t="shared" si="66"/>
        <v>0</v>
      </c>
      <c r="O133" s="448">
        <f t="shared" si="67"/>
        <v>0</v>
      </c>
      <c r="P133" s="448">
        <f t="shared" si="68"/>
        <v>0</v>
      </c>
      <c r="Q133" s="448">
        <f t="shared" si="69"/>
        <v>0</v>
      </c>
      <c r="R133" s="448"/>
      <c r="S133" s="448">
        <f t="shared" si="70"/>
        <v>0</v>
      </c>
      <c r="T133" s="448"/>
      <c r="U133" s="448"/>
      <c r="V133" s="549"/>
      <c r="W133" s="448"/>
      <c r="X133" s="448"/>
      <c r="Y133" s="448">
        <f t="shared" si="71"/>
        <v>0</v>
      </c>
      <c r="Z133" s="448">
        <f t="shared" si="72"/>
        <v>0</v>
      </c>
      <c r="AA133" s="448"/>
      <c r="AB133" s="448"/>
      <c r="AC133" s="476"/>
      <c r="AD133" s="450">
        <f t="shared" si="75"/>
        <v>0</v>
      </c>
      <c r="AE133" s="517"/>
      <c r="AF133" s="438"/>
    </row>
    <row r="134" spans="1:32" s="458" customFormat="1" ht="19.5">
      <c r="A134" s="541">
        <v>690</v>
      </c>
      <c r="B134" s="541">
        <v>2</v>
      </c>
      <c r="C134" s="541"/>
      <c r="D134" s="550">
        <v>47130</v>
      </c>
      <c r="E134" s="496">
        <v>26550</v>
      </c>
      <c r="F134" s="496">
        <v>8970</v>
      </c>
      <c r="G134" s="453">
        <f t="shared" si="62"/>
        <v>82650</v>
      </c>
      <c r="H134" s="551">
        <v>2705</v>
      </c>
      <c r="I134" s="453">
        <v>7352</v>
      </c>
      <c r="J134" s="496">
        <v>4435</v>
      </c>
      <c r="K134" s="456">
        <f t="shared" si="63"/>
        <v>97142</v>
      </c>
      <c r="L134" s="446">
        <f t="shared" si="64"/>
        <v>123975</v>
      </c>
      <c r="M134" s="546">
        <f t="shared" si="65"/>
        <v>103312.5</v>
      </c>
      <c r="N134" s="547">
        <f t="shared" si="66"/>
        <v>0</v>
      </c>
      <c r="O134" s="448">
        <f t="shared" si="67"/>
        <v>0</v>
      </c>
      <c r="P134" s="448">
        <f t="shared" si="68"/>
        <v>0</v>
      </c>
      <c r="Q134" s="448">
        <f t="shared" si="69"/>
        <v>0</v>
      </c>
      <c r="R134" s="448"/>
      <c r="S134" s="448">
        <f t="shared" si="70"/>
        <v>0</v>
      </c>
      <c r="T134" s="448"/>
      <c r="U134" s="448"/>
      <c r="V134" s="549"/>
      <c r="W134" s="448"/>
      <c r="X134" s="448"/>
      <c r="Y134" s="448">
        <f t="shared" si="71"/>
        <v>0</v>
      </c>
      <c r="Z134" s="448">
        <f t="shared" si="72"/>
        <v>0</v>
      </c>
      <c r="AA134" s="448">
        <f t="shared" ref="AA134:AA140" si="76">L134*C134</f>
        <v>0</v>
      </c>
      <c r="AB134" s="448">
        <f t="shared" ref="AB134:AB140" si="77">M134*C134</f>
        <v>0</v>
      </c>
      <c r="AC134" s="476"/>
      <c r="AD134" s="450">
        <f t="shared" si="75"/>
        <v>0</v>
      </c>
      <c r="AE134" s="517"/>
      <c r="AF134" s="438"/>
    </row>
    <row r="135" spans="1:32" s="458" customFormat="1" ht="19.5">
      <c r="A135" s="541">
        <v>690</v>
      </c>
      <c r="B135" s="541">
        <v>1</v>
      </c>
      <c r="C135" s="541"/>
      <c r="D135" s="550">
        <v>47130</v>
      </c>
      <c r="E135" s="496">
        <v>26550</v>
      </c>
      <c r="F135" s="496"/>
      <c r="G135" s="453">
        <f t="shared" si="62"/>
        <v>73680</v>
      </c>
      <c r="H135" s="551">
        <v>2705</v>
      </c>
      <c r="I135" s="453">
        <v>7352</v>
      </c>
      <c r="J135" s="496">
        <v>4044</v>
      </c>
      <c r="K135" s="456">
        <f t="shared" si="63"/>
        <v>87781</v>
      </c>
      <c r="L135" s="453">
        <f t="shared" si="64"/>
        <v>110520</v>
      </c>
      <c r="M135" s="546">
        <f t="shared" si="65"/>
        <v>92100</v>
      </c>
      <c r="N135" s="547">
        <f t="shared" si="66"/>
        <v>0</v>
      </c>
      <c r="O135" s="448">
        <f t="shared" si="67"/>
        <v>0</v>
      </c>
      <c r="P135" s="448">
        <f t="shared" si="68"/>
        <v>0</v>
      </c>
      <c r="Q135" s="448">
        <f t="shared" si="69"/>
        <v>0</v>
      </c>
      <c r="R135" s="448"/>
      <c r="S135" s="448">
        <f t="shared" si="70"/>
        <v>0</v>
      </c>
      <c r="T135" s="448"/>
      <c r="U135" s="448"/>
      <c r="V135" s="549"/>
      <c r="W135" s="448"/>
      <c r="X135" s="448"/>
      <c r="Y135" s="448">
        <f t="shared" si="71"/>
        <v>0</v>
      </c>
      <c r="Z135" s="448">
        <f t="shared" si="72"/>
        <v>0</v>
      </c>
      <c r="AA135" s="448">
        <f t="shared" si="76"/>
        <v>0</v>
      </c>
      <c r="AB135" s="448">
        <f t="shared" si="77"/>
        <v>0</v>
      </c>
      <c r="AC135" s="476"/>
      <c r="AD135" s="450">
        <f t="shared" si="75"/>
        <v>0</v>
      </c>
      <c r="AE135" s="517"/>
      <c r="AF135" s="438"/>
    </row>
    <row r="136" spans="1:32" s="458" customFormat="1" ht="18.75" customHeight="1">
      <c r="A136" s="541">
        <v>670</v>
      </c>
      <c r="B136" s="541">
        <v>1</v>
      </c>
      <c r="C136" s="541"/>
      <c r="D136" s="550">
        <v>45760</v>
      </c>
      <c r="E136" s="496">
        <v>26550</v>
      </c>
      <c r="F136" s="496">
        <v>8970</v>
      </c>
      <c r="G136" s="453">
        <f t="shared" si="62"/>
        <v>81280</v>
      </c>
      <c r="H136" s="551">
        <v>2627</v>
      </c>
      <c r="I136" s="453">
        <v>7138</v>
      </c>
      <c r="J136" s="496">
        <v>4435</v>
      </c>
      <c r="K136" s="456">
        <f t="shared" si="63"/>
        <v>95480</v>
      </c>
      <c r="L136" s="453">
        <f t="shared" si="64"/>
        <v>121920</v>
      </c>
      <c r="M136" s="546">
        <f t="shared" si="65"/>
        <v>101600</v>
      </c>
      <c r="N136" s="547">
        <f t="shared" si="66"/>
        <v>0</v>
      </c>
      <c r="O136" s="448">
        <f t="shared" si="67"/>
        <v>0</v>
      </c>
      <c r="P136" s="448">
        <f t="shared" si="68"/>
        <v>0</v>
      </c>
      <c r="Q136" s="448">
        <f t="shared" si="69"/>
        <v>0</v>
      </c>
      <c r="R136" s="448"/>
      <c r="S136" s="448">
        <f t="shared" si="70"/>
        <v>0</v>
      </c>
      <c r="T136" s="448"/>
      <c r="U136" s="448"/>
      <c r="V136" s="549"/>
      <c r="W136" s="448"/>
      <c r="X136" s="448"/>
      <c r="Y136" s="448">
        <f t="shared" si="71"/>
        <v>0</v>
      </c>
      <c r="Z136" s="448">
        <f t="shared" si="72"/>
        <v>0</v>
      </c>
      <c r="AA136" s="448">
        <f t="shared" si="76"/>
        <v>0</v>
      </c>
      <c r="AB136" s="448">
        <f t="shared" si="77"/>
        <v>0</v>
      </c>
      <c r="AC136" s="476"/>
      <c r="AD136" s="450">
        <f t="shared" si="75"/>
        <v>0</v>
      </c>
      <c r="AE136" s="517"/>
      <c r="AF136" s="438"/>
    </row>
    <row r="137" spans="1:32" ht="19.5">
      <c r="A137" s="541">
        <v>650</v>
      </c>
      <c r="B137" s="541">
        <v>1</v>
      </c>
      <c r="C137" s="541"/>
      <c r="D137" s="552">
        <v>44390</v>
      </c>
      <c r="E137" s="496">
        <v>26550</v>
      </c>
      <c r="F137" s="496">
        <v>8970</v>
      </c>
      <c r="G137" s="453">
        <f t="shared" si="62"/>
        <v>79910</v>
      </c>
      <c r="H137" s="551">
        <v>2548</v>
      </c>
      <c r="I137" s="453">
        <v>6925</v>
      </c>
      <c r="J137" s="496">
        <v>4239</v>
      </c>
      <c r="K137" s="456">
        <f t="shared" si="63"/>
        <v>93622</v>
      </c>
      <c r="L137" s="453">
        <f t="shared" si="64"/>
        <v>119865</v>
      </c>
      <c r="M137" s="546">
        <f t="shared" si="65"/>
        <v>99887.5</v>
      </c>
      <c r="N137" s="547">
        <f t="shared" si="66"/>
        <v>0</v>
      </c>
      <c r="O137" s="448">
        <f t="shared" si="67"/>
        <v>0</v>
      </c>
      <c r="P137" s="448">
        <f t="shared" si="68"/>
        <v>0</v>
      </c>
      <c r="Q137" s="448">
        <f t="shared" si="69"/>
        <v>0</v>
      </c>
      <c r="R137" s="448"/>
      <c r="S137" s="448">
        <f t="shared" si="70"/>
        <v>0</v>
      </c>
      <c r="T137" s="448"/>
      <c r="U137" s="448"/>
      <c r="V137" s="549"/>
      <c r="W137" s="448"/>
      <c r="X137" s="448"/>
      <c r="Y137" s="448">
        <f t="shared" si="71"/>
        <v>0</v>
      </c>
      <c r="Z137" s="448">
        <f t="shared" si="72"/>
        <v>0</v>
      </c>
      <c r="AA137" s="448">
        <f t="shared" si="76"/>
        <v>0</v>
      </c>
      <c r="AB137" s="448">
        <f t="shared" si="77"/>
        <v>0</v>
      </c>
      <c r="AC137" s="476"/>
      <c r="AD137" s="450">
        <f t="shared" si="75"/>
        <v>0</v>
      </c>
      <c r="AE137" s="517"/>
      <c r="AF137" s="438"/>
    </row>
    <row r="138" spans="1:32" s="458" customFormat="1" ht="19.5">
      <c r="A138" s="541">
        <v>630</v>
      </c>
      <c r="B138" s="541">
        <v>2</v>
      </c>
      <c r="C138" s="541"/>
      <c r="D138" s="550">
        <v>43015</v>
      </c>
      <c r="E138" s="496">
        <v>26550</v>
      </c>
      <c r="F138" s="496"/>
      <c r="G138" s="453">
        <f t="shared" si="62"/>
        <v>69565</v>
      </c>
      <c r="H138" s="551">
        <v>2469</v>
      </c>
      <c r="I138" s="453">
        <v>6711</v>
      </c>
      <c r="J138" s="496">
        <v>3689</v>
      </c>
      <c r="K138" s="456">
        <f t="shared" si="63"/>
        <v>82434</v>
      </c>
      <c r="L138" s="453">
        <f t="shared" si="64"/>
        <v>104347.5</v>
      </c>
      <c r="M138" s="546">
        <f t="shared" si="65"/>
        <v>86956.25</v>
      </c>
      <c r="N138" s="547">
        <f t="shared" si="66"/>
        <v>0</v>
      </c>
      <c r="O138" s="448">
        <f t="shared" si="67"/>
        <v>0</v>
      </c>
      <c r="P138" s="448">
        <f t="shared" si="68"/>
        <v>0</v>
      </c>
      <c r="Q138" s="448">
        <f t="shared" si="69"/>
        <v>0</v>
      </c>
      <c r="R138" s="448"/>
      <c r="S138" s="448">
        <f t="shared" si="70"/>
        <v>0</v>
      </c>
      <c r="T138" s="448"/>
      <c r="U138" s="448"/>
      <c r="V138" s="549"/>
      <c r="W138" s="448"/>
      <c r="X138" s="448"/>
      <c r="Y138" s="448">
        <f t="shared" si="71"/>
        <v>0</v>
      </c>
      <c r="Z138" s="448">
        <f t="shared" si="72"/>
        <v>0</v>
      </c>
      <c r="AA138" s="448">
        <f t="shared" si="76"/>
        <v>0</v>
      </c>
      <c r="AB138" s="448">
        <f t="shared" si="77"/>
        <v>0</v>
      </c>
      <c r="AC138" s="476"/>
      <c r="AD138" s="450">
        <f t="shared" si="75"/>
        <v>0</v>
      </c>
      <c r="AE138" s="517" t="s">
        <v>490</v>
      </c>
      <c r="AF138" s="438"/>
    </row>
    <row r="139" spans="1:32" s="458" customFormat="1" ht="19.5">
      <c r="A139" s="541">
        <v>630</v>
      </c>
      <c r="B139" s="541">
        <v>3</v>
      </c>
      <c r="C139" s="541"/>
      <c r="D139" s="550">
        <v>43015</v>
      </c>
      <c r="E139" s="496">
        <v>25450</v>
      </c>
      <c r="F139" s="496"/>
      <c r="G139" s="453">
        <f t="shared" si="62"/>
        <v>68465</v>
      </c>
      <c r="H139" s="551">
        <v>2469</v>
      </c>
      <c r="I139" s="453">
        <v>6711</v>
      </c>
      <c r="J139" s="496">
        <v>3689</v>
      </c>
      <c r="K139" s="456">
        <f t="shared" si="63"/>
        <v>81334</v>
      </c>
      <c r="L139" s="453">
        <f t="shared" si="64"/>
        <v>102697.5</v>
      </c>
      <c r="M139" s="546">
        <f t="shared" si="65"/>
        <v>85581.25</v>
      </c>
      <c r="N139" s="547">
        <f t="shared" si="66"/>
        <v>0</v>
      </c>
      <c r="O139" s="448">
        <f t="shared" si="67"/>
        <v>0</v>
      </c>
      <c r="P139" s="448">
        <f t="shared" si="68"/>
        <v>0</v>
      </c>
      <c r="Q139" s="448">
        <f t="shared" si="69"/>
        <v>0</v>
      </c>
      <c r="R139" s="448"/>
      <c r="S139" s="448">
        <f t="shared" si="70"/>
        <v>0</v>
      </c>
      <c r="T139" s="448"/>
      <c r="U139" s="448"/>
      <c r="V139" s="549"/>
      <c r="W139" s="448"/>
      <c r="X139" s="448"/>
      <c r="Y139" s="448">
        <f t="shared" si="71"/>
        <v>0</v>
      </c>
      <c r="Z139" s="448">
        <f t="shared" si="72"/>
        <v>0</v>
      </c>
      <c r="AA139" s="448">
        <f t="shared" si="76"/>
        <v>0</v>
      </c>
      <c r="AB139" s="448">
        <f t="shared" si="77"/>
        <v>0</v>
      </c>
      <c r="AC139" s="476"/>
      <c r="AD139" s="450">
        <f t="shared" si="75"/>
        <v>0</v>
      </c>
      <c r="AE139" s="517"/>
      <c r="AF139" s="438"/>
    </row>
    <row r="140" spans="1:32" s="458" customFormat="1" ht="19.5" customHeight="1">
      <c r="A140" s="541">
        <v>610</v>
      </c>
      <c r="B140" s="541">
        <v>2</v>
      </c>
      <c r="C140" s="541"/>
      <c r="D140" s="550">
        <v>41645</v>
      </c>
      <c r="E140" s="496">
        <v>26550</v>
      </c>
      <c r="F140" s="496">
        <v>8970</v>
      </c>
      <c r="G140" s="453">
        <f t="shared" si="62"/>
        <v>77165</v>
      </c>
      <c r="H140" s="551">
        <v>2390</v>
      </c>
      <c r="I140" s="453">
        <v>6497</v>
      </c>
      <c r="J140" s="496">
        <v>4239</v>
      </c>
      <c r="K140" s="456">
        <f t="shared" si="63"/>
        <v>90291</v>
      </c>
      <c r="L140" s="453">
        <f t="shared" si="64"/>
        <v>115747.5</v>
      </c>
      <c r="M140" s="546">
        <f t="shared" si="65"/>
        <v>96456.25</v>
      </c>
      <c r="N140" s="547">
        <f t="shared" si="66"/>
        <v>0</v>
      </c>
      <c r="O140" s="448">
        <f t="shared" si="67"/>
        <v>0</v>
      </c>
      <c r="P140" s="448">
        <f t="shared" si="68"/>
        <v>0</v>
      </c>
      <c r="Q140" s="448">
        <f t="shared" si="69"/>
        <v>0</v>
      </c>
      <c r="R140" s="448"/>
      <c r="S140" s="448">
        <f t="shared" si="70"/>
        <v>0</v>
      </c>
      <c r="T140" s="553"/>
      <c r="U140" s="553"/>
      <c r="V140" s="549"/>
      <c r="W140" s="448"/>
      <c r="X140" s="448"/>
      <c r="Y140" s="448">
        <f t="shared" si="71"/>
        <v>0</v>
      </c>
      <c r="Z140" s="448">
        <f t="shared" si="72"/>
        <v>0</v>
      </c>
      <c r="AA140" s="448">
        <f t="shared" si="76"/>
        <v>0</v>
      </c>
      <c r="AB140" s="448">
        <f t="shared" si="77"/>
        <v>0</v>
      </c>
      <c r="AC140" s="476"/>
      <c r="AD140" s="450">
        <f t="shared" si="75"/>
        <v>0</v>
      </c>
      <c r="AE140" s="517"/>
      <c r="AF140" s="438"/>
    </row>
    <row r="141" spans="1:32" s="458" customFormat="1" ht="19.5" customHeight="1">
      <c r="A141" s="541">
        <v>610</v>
      </c>
      <c r="B141" s="541">
        <v>2</v>
      </c>
      <c r="C141" s="541"/>
      <c r="D141" s="550">
        <v>41645</v>
      </c>
      <c r="E141" s="496">
        <v>25450</v>
      </c>
      <c r="F141" s="496"/>
      <c r="G141" s="453">
        <f t="shared" si="62"/>
        <v>67095</v>
      </c>
      <c r="H141" s="551">
        <v>2390</v>
      </c>
      <c r="I141" s="453">
        <v>6497</v>
      </c>
      <c r="J141" s="496">
        <v>3689</v>
      </c>
      <c r="K141" s="456">
        <f t="shared" si="63"/>
        <v>79671</v>
      </c>
      <c r="L141" s="453">
        <f t="shared" si="64"/>
        <v>100642.5</v>
      </c>
      <c r="M141" s="546">
        <f t="shared" si="65"/>
        <v>83868.75</v>
      </c>
      <c r="N141" s="547">
        <f t="shared" si="66"/>
        <v>0</v>
      </c>
      <c r="O141" s="448">
        <f t="shared" si="67"/>
        <v>0</v>
      </c>
      <c r="P141" s="448">
        <f t="shared" si="68"/>
        <v>0</v>
      </c>
      <c r="Q141" s="448">
        <f t="shared" si="69"/>
        <v>0</v>
      </c>
      <c r="R141" s="448"/>
      <c r="S141" s="448">
        <f t="shared" si="70"/>
        <v>0</v>
      </c>
      <c r="T141" s="553"/>
      <c r="U141" s="553"/>
      <c r="V141" s="549"/>
      <c r="W141" s="448"/>
      <c r="X141" s="448"/>
      <c r="Y141" s="448">
        <f t="shared" si="71"/>
        <v>0</v>
      </c>
      <c r="Z141" s="448">
        <f t="shared" si="72"/>
        <v>0</v>
      </c>
      <c r="AA141" s="448"/>
      <c r="AB141" s="448"/>
      <c r="AC141" s="476"/>
      <c r="AD141" s="450">
        <f t="shared" si="75"/>
        <v>0</v>
      </c>
      <c r="AE141" s="517"/>
      <c r="AF141" s="438"/>
    </row>
    <row r="142" spans="1:32" s="458" customFormat="1" ht="19.5" customHeight="1">
      <c r="A142" s="541">
        <v>610</v>
      </c>
      <c r="B142" s="541">
        <v>1</v>
      </c>
      <c r="C142" s="541"/>
      <c r="D142" s="550">
        <v>41645</v>
      </c>
      <c r="E142" s="496">
        <v>22370</v>
      </c>
      <c r="F142" s="496"/>
      <c r="G142" s="453">
        <f t="shared" si="62"/>
        <v>64015</v>
      </c>
      <c r="H142" s="551">
        <v>2390</v>
      </c>
      <c r="I142" s="453">
        <v>6497</v>
      </c>
      <c r="J142" s="496">
        <v>3531</v>
      </c>
      <c r="K142" s="456">
        <f t="shared" si="63"/>
        <v>76433</v>
      </c>
      <c r="L142" s="453">
        <f t="shared" si="64"/>
        <v>96022.5</v>
      </c>
      <c r="M142" s="546">
        <f t="shared" si="65"/>
        <v>80018.75</v>
      </c>
      <c r="N142" s="547">
        <f t="shared" si="66"/>
        <v>0</v>
      </c>
      <c r="O142" s="448">
        <f t="shared" si="67"/>
        <v>0</v>
      </c>
      <c r="P142" s="448">
        <f t="shared" si="68"/>
        <v>0</v>
      </c>
      <c r="Q142" s="448">
        <f t="shared" si="69"/>
        <v>0</v>
      </c>
      <c r="R142" s="448"/>
      <c r="S142" s="448">
        <f t="shared" si="70"/>
        <v>0</v>
      </c>
      <c r="T142" s="553"/>
      <c r="U142" s="553"/>
      <c r="V142" s="549"/>
      <c r="W142" s="448"/>
      <c r="X142" s="448"/>
      <c r="Y142" s="448">
        <f t="shared" si="71"/>
        <v>0</v>
      </c>
      <c r="Z142" s="448">
        <f t="shared" si="72"/>
        <v>0</v>
      </c>
      <c r="AA142" s="448"/>
      <c r="AB142" s="448"/>
      <c r="AC142" s="476"/>
      <c r="AD142" s="450">
        <f t="shared" si="75"/>
        <v>0</v>
      </c>
      <c r="AE142" s="517"/>
      <c r="AF142" s="438"/>
    </row>
    <row r="143" spans="1:32" s="458" customFormat="1" ht="19.5" customHeight="1">
      <c r="A143" s="541">
        <v>590</v>
      </c>
      <c r="B143" s="541">
        <v>1</v>
      </c>
      <c r="C143" s="541"/>
      <c r="D143" s="550">
        <v>40270</v>
      </c>
      <c r="E143" s="496">
        <v>26550</v>
      </c>
      <c r="F143" s="496"/>
      <c r="G143" s="453">
        <f t="shared" si="62"/>
        <v>66820</v>
      </c>
      <c r="H143" s="551">
        <v>2311</v>
      </c>
      <c r="I143" s="453">
        <v>6282</v>
      </c>
      <c r="J143" s="496">
        <v>3689</v>
      </c>
      <c r="K143" s="456">
        <f t="shared" si="63"/>
        <v>79102</v>
      </c>
      <c r="L143" s="453">
        <f t="shared" si="64"/>
        <v>100230</v>
      </c>
      <c r="M143" s="546">
        <f t="shared" si="65"/>
        <v>83525</v>
      </c>
      <c r="N143" s="547">
        <f t="shared" si="66"/>
        <v>0</v>
      </c>
      <c r="O143" s="448">
        <f t="shared" si="67"/>
        <v>0</v>
      </c>
      <c r="P143" s="448">
        <f t="shared" si="68"/>
        <v>0</v>
      </c>
      <c r="Q143" s="448">
        <f t="shared" si="69"/>
        <v>0</v>
      </c>
      <c r="R143" s="448"/>
      <c r="S143" s="448">
        <f t="shared" si="70"/>
        <v>0</v>
      </c>
      <c r="T143" s="553"/>
      <c r="U143" s="553"/>
      <c r="V143" s="549"/>
      <c r="W143" s="448"/>
      <c r="X143" s="448"/>
      <c r="Y143" s="448">
        <f t="shared" si="71"/>
        <v>0</v>
      </c>
      <c r="Z143" s="448">
        <f t="shared" si="72"/>
        <v>0</v>
      </c>
      <c r="AA143" s="448">
        <f>L143*C143</f>
        <v>0</v>
      </c>
      <c r="AB143" s="448">
        <f>M143*C143</f>
        <v>0</v>
      </c>
      <c r="AC143" s="476"/>
      <c r="AD143" s="450">
        <f t="shared" si="75"/>
        <v>0</v>
      </c>
      <c r="AE143" s="517" t="s">
        <v>490</v>
      </c>
      <c r="AF143" s="438"/>
    </row>
    <row r="144" spans="1:32" s="458" customFormat="1" ht="19.5">
      <c r="A144" s="541">
        <v>590</v>
      </c>
      <c r="B144" s="541">
        <v>2</v>
      </c>
      <c r="C144" s="541"/>
      <c r="D144" s="550">
        <v>40270</v>
      </c>
      <c r="E144" s="496">
        <v>25450</v>
      </c>
      <c r="F144" s="496"/>
      <c r="G144" s="453">
        <f t="shared" si="62"/>
        <v>65720</v>
      </c>
      <c r="H144" s="551">
        <v>2311</v>
      </c>
      <c r="I144" s="453">
        <v>6282</v>
      </c>
      <c r="J144" s="496">
        <v>3531</v>
      </c>
      <c r="K144" s="456">
        <f t="shared" si="63"/>
        <v>77844</v>
      </c>
      <c r="L144" s="453">
        <f t="shared" si="64"/>
        <v>98580</v>
      </c>
      <c r="M144" s="546">
        <f t="shared" si="65"/>
        <v>82150</v>
      </c>
      <c r="N144" s="547">
        <f t="shared" si="66"/>
        <v>0</v>
      </c>
      <c r="O144" s="448">
        <f t="shared" si="67"/>
        <v>0</v>
      </c>
      <c r="P144" s="448">
        <f t="shared" si="68"/>
        <v>0</v>
      </c>
      <c r="Q144" s="448">
        <f t="shared" si="69"/>
        <v>0</v>
      </c>
      <c r="R144" s="448"/>
      <c r="S144" s="448">
        <f t="shared" si="70"/>
        <v>0</v>
      </c>
      <c r="T144" s="553"/>
      <c r="U144" s="553"/>
      <c r="V144" s="549"/>
      <c r="W144" s="448"/>
      <c r="X144" s="448"/>
      <c r="Y144" s="448">
        <f t="shared" si="71"/>
        <v>0</v>
      </c>
      <c r="Z144" s="448">
        <f t="shared" si="72"/>
        <v>0</v>
      </c>
      <c r="AA144" s="448">
        <f>L144*C144</f>
        <v>0</v>
      </c>
      <c r="AB144" s="448">
        <f>M144*C144</f>
        <v>0</v>
      </c>
      <c r="AC144" s="476"/>
      <c r="AD144" s="450">
        <f t="shared" si="75"/>
        <v>0</v>
      </c>
      <c r="AE144" s="517" t="s">
        <v>507</v>
      </c>
      <c r="AF144" s="438"/>
    </row>
    <row r="145" spans="1:32" s="458" customFormat="1" ht="19.5">
      <c r="A145" s="541">
        <v>590</v>
      </c>
      <c r="B145" s="541">
        <v>7</v>
      </c>
      <c r="C145" s="541"/>
      <c r="D145" s="550">
        <v>40270</v>
      </c>
      <c r="E145" s="496">
        <v>22370</v>
      </c>
      <c r="F145" s="496"/>
      <c r="G145" s="453">
        <f t="shared" si="62"/>
        <v>62640</v>
      </c>
      <c r="H145" s="551">
        <v>2311</v>
      </c>
      <c r="I145" s="453">
        <v>6282</v>
      </c>
      <c r="J145" s="496">
        <v>3372</v>
      </c>
      <c r="K145" s="456">
        <f t="shared" si="63"/>
        <v>74605</v>
      </c>
      <c r="L145" s="453">
        <f t="shared" si="64"/>
        <v>93960</v>
      </c>
      <c r="M145" s="546">
        <f t="shared" si="65"/>
        <v>78300</v>
      </c>
      <c r="N145" s="547">
        <f t="shared" si="66"/>
        <v>0</v>
      </c>
      <c r="O145" s="448">
        <f t="shared" si="67"/>
        <v>0</v>
      </c>
      <c r="P145" s="448">
        <f t="shared" si="68"/>
        <v>0</v>
      </c>
      <c r="Q145" s="448">
        <f t="shared" si="69"/>
        <v>0</v>
      </c>
      <c r="R145" s="448"/>
      <c r="S145" s="448">
        <f t="shared" si="70"/>
        <v>0</v>
      </c>
      <c r="T145" s="553"/>
      <c r="U145" s="553"/>
      <c r="V145" s="549"/>
      <c r="W145" s="448"/>
      <c r="X145" s="448"/>
      <c r="Y145" s="448">
        <f t="shared" si="71"/>
        <v>0</v>
      </c>
      <c r="Z145" s="448">
        <f t="shared" si="72"/>
        <v>0</v>
      </c>
      <c r="AA145" s="448">
        <f>L145*C145</f>
        <v>0</v>
      </c>
      <c r="AB145" s="448">
        <f>M145*C145</f>
        <v>0</v>
      </c>
      <c r="AC145" s="476"/>
      <c r="AD145" s="450">
        <f t="shared" si="75"/>
        <v>0</v>
      </c>
      <c r="AE145" s="517"/>
      <c r="AF145" s="438"/>
    </row>
    <row r="146" spans="1:32" s="458" customFormat="1" ht="19.5">
      <c r="A146" s="541">
        <v>550</v>
      </c>
      <c r="B146" s="541">
        <v>0</v>
      </c>
      <c r="C146" s="541"/>
      <c r="D146" s="550">
        <v>37530</v>
      </c>
      <c r="E146" s="496">
        <v>26550</v>
      </c>
      <c r="F146" s="496"/>
      <c r="G146" s="453">
        <f t="shared" si="62"/>
        <v>64080</v>
      </c>
      <c r="H146" s="551">
        <v>2154</v>
      </c>
      <c r="I146" s="453">
        <v>5855</v>
      </c>
      <c r="J146" s="496">
        <v>3531</v>
      </c>
      <c r="K146" s="456">
        <f t="shared" si="63"/>
        <v>75620</v>
      </c>
      <c r="L146" s="453">
        <f t="shared" si="64"/>
        <v>96120</v>
      </c>
      <c r="M146" s="546">
        <f t="shared" si="65"/>
        <v>80100</v>
      </c>
      <c r="N146" s="547">
        <f t="shared" si="66"/>
        <v>0</v>
      </c>
      <c r="O146" s="448">
        <f t="shared" si="67"/>
        <v>0</v>
      </c>
      <c r="P146" s="448">
        <f t="shared" si="68"/>
        <v>0</v>
      </c>
      <c r="Q146" s="448">
        <f t="shared" si="69"/>
        <v>0</v>
      </c>
      <c r="R146" s="448"/>
      <c r="S146" s="448">
        <f t="shared" si="70"/>
        <v>0</v>
      </c>
      <c r="T146" s="553"/>
      <c r="U146" s="553"/>
      <c r="V146" s="549"/>
      <c r="W146" s="448"/>
      <c r="X146" s="448"/>
      <c r="Y146" s="448">
        <f t="shared" si="71"/>
        <v>0</v>
      </c>
      <c r="Z146" s="448">
        <f t="shared" si="72"/>
        <v>0</v>
      </c>
      <c r="AA146" s="448"/>
      <c r="AB146" s="448"/>
      <c r="AC146" s="476"/>
      <c r="AD146" s="450">
        <f t="shared" si="75"/>
        <v>0</v>
      </c>
      <c r="AE146" s="517"/>
      <c r="AF146" s="438"/>
    </row>
    <row r="147" spans="1:32" s="458" customFormat="1" ht="19.5">
      <c r="A147" s="541">
        <v>550</v>
      </c>
      <c r="B147" s="541">
        <v>2</v>
      </c>
      <c r="C147" s="541"/>
      <c r="D147" s="550">
        <v>37530</v>
      </c>
      <c r="E147" s="496">
        <v>25450</v>
      </c>
      <c r="F147" s="496"/>
      <c r="G147" s="453">
        <f t="shared" si="62"/>
        <v>62980</v>
      </c>
      <c r="H147" s="551">
        <v>2154</v>
      </c>
      <c r="I147" s="453">
        <v>5855</v>
      </c>
      <c r="J147" s="496">
        <v>3372</v>
      </c>
      <c r="K147" s="456">
        <f t="shared" si="63"/>
        <v>74361</v>
      </c>
      <c r="L147" s="453">
        <f t="shared" si="64"/>
        <v>94470</v>
      </c>
      <c r="M147" s="546">
        <f t="shared" si="65"/>
        <v>78725</v>
      </c>
      <c r="N147" s="547">
        <f t="shared" si="66"/>
        <v>0</v>
      </c>
      <c r="O147" s="448">
        <f t="shared" si="67"/>
        <v>0</v>
      </c>
      <c r="P147" s="448">
        <f t="shared" si="68"/>
        <v>0</v>
      </c>
      <c r="Q147" s="448">
        <f t="shared" si="69"/>
        <v>0</v>
      </c>
      <c r="R147" s="448"/>
      <c r="S147" s="448">
        <f t="shared" si="70"/>
        <v>0</v>
      </c>
      <c r="T147" s="553"/>
      <c r="U147" s="553"/>
      <c r="V147" s="549"/>
      <c r="W147" s="448"/>
      <c r="X147" s="448"/>
      <c r="Y147" s="448">
        <f t="shared" si="71"/>
        <v>0</v>
      </c>
      <c r="Z147" s="448">
        <f t="shared" si="72"/>
        <v>0</v>
      </c>
      <c r="AA147" s="448">
        <f t="shared" ref="AA147:AA176" si="78">L147*C147</f>
        <v>0</v>
      </c>
      <c r="AB147" s="448">
        <f t="shared" ref="AB147:AB176" si="79">M147*C147</f>
        <v>0</v>
      </c>
      <c r="AC147" s="476"/>
      <c r="AD147" s="450">
        <f t="shared" si="75"/>
        <v>0</v>
      </c>
      <c r="AE147" s="517"/>
      <c r="AF147" s="438"/>
    </row>
    <row r="148" spans="1:32" s="458" customFormat="1" ht="19.5">
      <c r="A148" s="541">
        <v>550</v>
      </c>
      <c r="B148" s="541">
        <v>5</v>
      </c>
      <c r="C148" s="541"/>
      <c r="D148" s="550">
        <v>37530</v>
      </c>
      <c r="E148" s="496">
        <v>22370</v>
      </c>
      <c r="F148" s="496"/>
      <c r="G148" s="453">
        <f t="shared" si="62"/>
        <v>59900</v>
      </c>
      <c r="H148" s="551">
        <v>2154</v>
      </c>
      <c r="I148" s="453">
        <v>5855</v>
      </c>
      <c r="J148" s="496">
        <v>3214</v>
      </c>
      <c r="K148" s="456">
        <f t="shared" si="63"/>
        <v>71123</v>
      </c>
      <c r="L148" s="453">
        <f t="shared" si="64"/>
        <v>89850</v>
      </c>
      <c r="M148" s="546">
        <f t="shared" si="65"/>
        <v>74875</v>
      </c>
      <c r="N148" s="547">
        <f t="shared" si="66"/>
        <v>0</v>
      </c>
      <c r="O148" s="448">
        <f t="shared" si="67"/>
        <v>0</v>
      </c>
      <c r="P148" s="448">
        <f t="shared" si="68"/>
        <v>0</v>
      </c>
      <c r="Q148" s="448">
        <f t="shared" si="69"/>
        <v>0</v>
      </c>
      <c r="R148" s="448"/>
      <c r="S148" s="448">
        <f t="shared" si="70"/>
        <v>0</v>
      </c>
      <c r="T148" s="553"/>
      <c r="U148" s="553"/>
      <c r="V148" s="549"/>
      <c r="W148" s="448"/>
      <c r="X148" s="448"/>
      <c r="Y148" s="448">
        <f t="shared" si="71"/>
        <v>0</v>
      </c>
      <c r="Z148" s="448">
        <f t="shared" si="72"/>
        <v>0</v>
      </c>
      <c r="AA148" s="448">
        <f t="shared" si="78"/>
        <v>0</v>
      </c>
      <c r="AB148" s="448">
        <f t="shared" si="79"/>
        <v>0</v>
      </c>
      <c r="AC148" s="476"/>
      <c r="AD148" s="450">
        <f t="shared" si="75"/>
        <v>0</v>
      </c>
      <c r="AE148" s="517"/>
      <c r="AF148" s="438"/>
    </row>
    <row r="149" spans="1:32" s="458" customFormat="1" ht="19.5">
      <c r="A149" s="541">
        <v>535</v>
      </c>
      <c r="B149" s="554">
        <v>1</v>
      </c>
      <c r="C149" s="554"/>
      <c r="D149" s="496">
        <v>36500</v>
      </c>
      <c r="E149" s="496">
        <v>25450</v>
      </c>
      <c r="F149" s="496"/>
      <c r="G149" s="453">
        <f t="shared" si="62"/>
        <v>61950</v>
      </c>
      <c r="H149" s="551">
        <v>2095</v>
      </c>
      <c r="I149" s="453">
        <v>5694</v>
      </c>
      <c r="J149" s="496">
        <v>3372</v>
      </c>
      <c r="K149" s="456">
        <f t="shared" si="63"/>
        <v>73111</v>
      </c>
      <c r="L149" s="453">
        <f t="shared" si="64"/>
        <v>92925</v>
      </c>
      <c r="M149" s="546">
        <f t="shared" si="65"/>
        <v>77437.5</v>
      </c>
      <c r="N149" s="547">
        <f t="shared" si="66"/>
        <v>0</v>
      </c>
      <c r="O149" s="448">
        <f t="shared" si="67"/>
        <v>0</v>
      </c>
      <c r="P149" s="448">
        <f t="shared" si="68"/>
        <v>0</v>
      </c>
      <c r="Q149" s="448">
        <f t="shared" si="69"/>
        <v>0</v>
      </c>
      <c r="R149" s="448"/>
      <c r="S149" s="448">
        <f t="shared" si="70"/>
        <v>0</v>
      </c>
      <c r="T149" s="553"/>
      <c r="U149" s="553"/>
      <c r="V149" s="549"/>
      <c r="W149" s="448"/>
      <c r="X149" s="448"/>
      <c r="Y149" s="448">
        <f t="shared" si="71"/>
        <v>0</v>
      </c>
      <c r="Z149" s="448">
        <f t="shared" si="72"/>
        <v>0</v>
      </c>
      <c r="AA149" s="448">
        <f t="shared" si="78"/>
        <v>0</v>
      </c>
      <c r="AB149" s="448">
        <f t="shared" si="79"/>
        <v>0</v>
      </c>
      <c r="AC149" s="476"/>
      <c r="AD149" s="450">
        <f t="shared" si="75"/>
        <v>0</v>
      </c>
      <c r="AE149" s="517" t="s">
        <v>490</v>
      </c>
      <c r="AF149" s="438"/>
    </row>
    <row r="150" spans="1:32" s="458" customFormat="1" ht="19.5">
      <c r="A150" s="555">
        <v>535</v>
      </c>
      <c r="B150" s="555">
        <v>2</v>
      </c>
      <c r="C150" s="555"/>
      <c r="D150" s="556">
        <v>36500</v>
      </c>
      <c r="E150" s="496">
        <v>22370</v>
      </c>
      <c r="F150" s="496"/>
      <c r="G150" s="453">
        <f t="shared" si="62"/>
        <v>58870</v>
      </c>
      <c r="H150" s="551">
        <v>2095</v>
      </c>
      <c r="I150" s="453">
        <v>5694</v>
      </c>
      <c r="J150" s="496">
        <v>3214</v>
      </c>
      <c r="K150" s="456">
        <f t="shared" si="63"/>
        <v>69873</v>
      </c>
      <c r="L150" s="453">
        <f t="shared" si="64"/>
        <v>88305</v>
      </c>
      <c r="M150" s="546">
        <f t="shared" si="65"/>
        <v>73587.5</v>
      </c>
      <c r="N150" s="547">
        <f t="shared" si="66"/>
        <v>0</v>
      </c>
      <c r="O150" s="448">
        <f t="shared" si="67"/>
        <v>0</v>
      </c>
      <c r="P150" s="448">
        <f t="shared" si="68"/>
        <v>0</v>
      </c>
      <c r="Q150" s="448">
        <f t="shared" si="69"/>
        <v>0</v>
      </c>
      <c r="R150" s="448"/>
      <c r="S150" s="448">
        <f t="shared" si="70"/>
        <v>0</v>
      </c>
      <c r="T150" s="553"/>
      <c r="U150" s="553"/>
      <c r="V150" s="549"/>
      <c r="W150" s="448"/>
      <c r="X150" s="448"/>
      <c r="Y150" s="448">
        <f t="shared" si="71"/>
        <v>0</v>
      </c>
      <c r="Z150" s="448">
        <f t="shared" si="72"/>
        <v>0</v>
      </c>
      <c r="AA150" s="448">
        <f t="shared" si="78"/>
        <v>0</v>
      </c>
      <c r="AB150" s="448">
        <f t="shared" si="79"/>
        <v>0</v>
      </c>
      <c r="AC150" s="476"/>
      <c r="AD150" s="450">
        <f t="shared" si="75"/>
        <v>0</v>
      </c>
      <c r="AE150" s="517"/>
      <c r="AF150" s="438"/>
    </row>
    <row r="151" spans="1:32" s="458" customFormat="1" ht="19.5">
      <c r="A151" s="541">
        <v>520</v>
      </c>
      <c r="B151" s="541">
        <v>2</v>
      </c>
      <c r="C151" s="541"/>
      <c r="D151" s="550">
        <v>35470</v>
      </c>
      <c r="E151" s="496">
        <v>22370</v>
      </c>
      <c r="F151" s="496"/>
      <c r="G151" s="453">
        <f t="shared" si="62"/>
        <v>57840</v>
      </c>
      <c r="H151" s="551">
        <v>2036</v>
      </c>
      <c r="I151" s="453">
        <v>5533</v>
      </c>
      <c r="J151" s="496">
        <v>3214</v>
      </c>
      <c r="K151" s="456">
        <f t="shared" si="63"/>
        <v>68623</v>
      </c>
      <c r="L151" s="453">
        <f t="shared" si="64"/>
        <v>86760</v>
      </c>
      <c r="M151" s="546">
        <f t="shared" si="65"/>
        <v>72300</v>
      </c>
      <c r="N151" s="547">
        <f t="shared" si="66"/>
        <v>0</v>
      </c>
      <c r="O151" s="448">
        <f t="shared" si="67"/>
        <v>0</v>
      </c>
      <c r="P151" s="448">
        <f t="shared" si="68"/>
        <v>0</v>
      </c>
      <c r="Q151" s="448">
        <f t="shared" si="69"/>
        <v>0</v>
      </c>
      <c r="R151" s="448"/>
      <c r="S151" s="448">
        <f t="shared" si="70"/>
        <v>0</v>
      </c>
      <c r="T151" s="553"/>
      <c r="U151" s="553"/>
      <c r="V151" s="549"/>
      <c r="W151" s="448"/>
      <c r="X151" s="448"/>
      <c r="Y151" s="448">
        <f t="shared" si="71"/>
        <v>0</v>
      </c>
      <c r="Z151" s="448">
        <f t="shared" si="72"/>
        <v>0</v>
      </c>
      <c r="AA151" s="448">
        <f t="shared" si="78"/>
        <v>0</v>
      </c>
      <c r="AB151" s="448">
        <f t="shared" si="79"/>
        <v>0</v>
      </c>
      <c r="AC151" s="476"/>
      <c r="AD151" s="450">
        <f t="shared" si="75"/>
        <v>0</v>
      </c>
      <c r="AE151" s="517" t="s">
        <v>490</v>
      </c>
      <c r="AF151" s="438"/>
    </row>
    <row r="152" spans="1:32" s="458" customFormat="1" ht="19.5">
      <c r="A152" s="541">
        <v>520</v>
      </c>
      <c r="B152" s="541">
        <v>1</v>
      </c>
      <c r="C152" s="557"/>
      <c r="D152" s="550">
        <v>35470</v>
      </c>
      <c r="E152" s="496">
        <v>19480</v>
      </c>
      <c r="F152" s="496"/>
      <c r="G152" s="453">
        <f t="shared" si="62"/>
        <v>54950</v>
      </c>
      <c r="H152" s="551">
        <v>2036</v>
      </c>
      <c r="I152" s="453">
        <v>5533</v>
      </c>
      <c r="J152" s="496">
        <v>2928</v>
      </c>
      <c r="K152" s="456">
        <f t="shared" si="63"/>
        <v>65447</v>
      </c>
      <c r="L152" s="453">
        <f t="shared" si="64"/>
        <v>82425</v>
      </c>
      <c r="M152" s="546">
        <f t="shared" si="65"/>
        <v>68687.5</v>
      </c>
      <c r="N152" s="547">
        <f t="shared" si="66"/>
        <v>0</v>
      </c>
      <c r="O152" s="448">
        <f t="shared" si="67"/>
        <v>0</v>
      </c>
      <c r="P152" s="448">
        <f t="shared" si="68"/>
        <v>0</v>
      </c>
      <c r="Q152" s="448">
        <f t="shared" si="69"/>
        <v>0</v>
      </c>
      <c r="R152" s="448"/>
      <c r="S152" s="448">
        <f t="shared" si="70"/>
        <v>0</v>
      </c>
      <c r="T152" s="553"/>
      <c r="U152" s="553"/>
      <c r="V152" s="549"/>
      <c r="W152" s="448"/>
      <c r="X152" s="448"/>
      <c r="Y152" s="448">
        <f t="shared" si="71"/>
        <v>0</v>
      </c>
      <c r="Z152" s="448">
        <f t="shared" si="72"/>
        <v>0</v>
      </c>
      <c r="AA152" s="448">
        <f t="shared" si="78"/>
        <v>0</v>
      </c>
      <c r="AB152" s="448">
        <f t="shared" si="79"/>
        <v>0</v>
      </c>
      <c r="AC152" s="476"/>
      <c r="AD152" s="450">
        <f t="shared" si="75"/>
        <v>0</v>
      </c>
      <c r="AE152" s="517" t="s">
        <v>490</v>
      </c>
      <c r="AF152" s="438"/>
    </row>
    <row r="153" spans="1:32" s="458" customFormat="1" ht="19.5">
      <c r="A153" s="541">
        <v>505</v>
      </c>
      <c r="B153" s="541">
        <v>1</v>
      </c>
      <c r="C153" s="541"/>
      <c r="D153" s="550">
        <v>34440</v>
      </c>
      <c r="E153" s="496">
        <v>25450</v>
      </c>
      <c r="F153" s="496"/>
      <c r="G153" s="453">
        <f t="shared" si="62"/>
        <v>59890</v>
      </c>
      <c r="H153" s="551">
        <v>1977</v>
      </c>
      <c r="I153" s="453">
        <v>5373</v>
      </c>
      <c r="J153" s="496">
        <v>3214</v>
      </c>
      <c r="K153" s="456">
        <f t="shared" si="63"/>
        <v>70454</v>
      </c>
      <c r="L153" s="453">
        <f t="shared" si="64"/>
        <v>89835</v>
      </c>
      <c r="M153" s="546">
        <f t="shared" si="65"/>
        <v>74862.5</v>
      </c>
      <c r="N153" s="547">
        <f t="shared" si="66"/>
        <v>0</v>
      </c>
      <c r="O153" s="448">
        <f t="shared" si="67"/>
        <v>0</v>
      </c>
      <c r="P153" s="448">
        <f t="shared" si="68"/>
        <v>0</v>
      </c>
      <c r="Q153" s="448">
        <f t="shared" si="69"/>
        <v>0</v>
      </c>
      <c r="R153" s="448"/>
      <c r="S153" s="448">
        <f t="shared" si="70"/>
        <v>0</v>
      </c>
      <c r="T153" s="553"/>
      <c r="U153" s="553"/>
      <c r="V153" s="549"/>
      <c r="W153" s="448"/>
      <c r="X153" s="448"/>
      <c r="Y153" s="448">
        <f t="shared" si="71"/>
        <v>0</v>
      </c>
      <c r="Z153" s="448">
        <f t="shared" si="72"/>
        <v>0</v>
      </c>
      <c r="AA153" s="448">
        <f t="shared" si="78"/>
        <v>0</v>
      </c>
      <c r="AB153" s="448">
        <f t="shared" si="79"/>
        <v>0</v>
      </c>
      <c r="AC153" s="476"/>
      <c r="AD153" s="450">
        <f t="shared" si="75"/>
        <v>0</v>
      </c>
      <c r="AE153" s="517" t="s">
        <v>507</v>
      </c>
      <c r="AF153" s="438"/>
    </row>
    <row r="154" spans="1:32" s="458" customFormat="1" ht="19.5">
      <c r="A154" s="541">
        <v>505</v>
      </c>
      <c r="B154" s="541">
        <v>3</v>
      </c>
      <c r="C154" s="541"/>
      <c r="D154" s="550">
        <v>34440</v>
      </c>
      <c r="E154" s="496">
        <v>22370</v>
      </c>
      <c r="F154" s="496"/>
      <c r="G154" s="453">
        <f t="shared" si="62"/>
        <v>56810</v>
      </c>
      <c r="H154" s="551">
        <v>1977</v>
      </c>
      <c r="I154" s="453">
        <v>5373</v>
      </c>
      <c r="J154" s="496">
        <v>3055</v>
      </c>
      <c r="K154" s="456">
        <f t="shared" si="63"/>
        <v>67215</v>
      </c>
      <c r="L154" s="453">
        <f t="shared" si="64"/>
        <v>85215</v>
      </c>
      <c r="M154" s="546">
        <f t="shared" si="65"/>
        <v>71012.5</v>
      </c>
      <c r="N154" s="547">
        <f t="shared" si="66"/>
        <v>0</v>
      </c>
      <c r="O154" s="448">
        <f t="shared" si="67"/>
        <v>0</v>
      </c>
      <c r="P154" s="448">
        <f t="shared" si="68"/>
        <v>0</v>
      </c>
      <c r="Q154" s="448">
        <f t="shared" si="69"/>
        <v>0</v>
      </c>
      <c r="R154" s="448"/>
      <c r="S154" s="448">
        <f t="shared" si="70"/>
        <v>0</v>
      </c>
      <c r="T154" s="553"/>
      <c r="U154" s="553"/>
      <c r="V154" s="549"/>
      <c r="W154" s="448"/>
      <c r="X154" s="448"/>
      <c r="Y154" s="448">
        <f t="shared" si="71"/>
        <v>0</v>
      </c>
      <c r="Z154" s="448">
        <f t="shared" si="72"/>
        <v>0</v>
      </c>
      <c r="AA154" s="448">
        <f t="shared" si="78"/>
        <v>0</v>
      </c>
      <c r="AB154" s="448">
        <f t="shared" si="79"/>
        <v>0</v>
      </c>
      <c r="AC154" s="476"/>
      <c r="AD154" s="450">
        <f t="shared" si="75"/>
        <v>0</v>
      </c>
      <c r="AE154" s="558"/>
      <c r="AF154" s="438"/>
    </row>
    <row r="155" spans="1:32" s="458" customFormat="1" ht="19.5">
      <c r="A155" s="541">
        <v>505</v>
      </c>
      <c r="B155" s="541">
        <v>1</v>
      </c>
      <c r="C155" s="541"/>
      <c r="D155" s="550">
        <v>34440</v>
      </c>
      <c r="E155" s="496">
        <v>21420</v>
      </c>
      <c r="F155" s="496"/>
      <c r="G155" s="453">
        <f t="shared" si="62"/>
        <v>55860</v>
      </c>
      <c r="H155" s="551">
        <v>1977</v>
      </c>
      <c r="I155" s="453">
        <v>5373</v>
      </c>
      <c r="J155" s="496">
        <v>3055</v>
      </c>
      <c r="K155" s="456">
        <f t="shared" si="63"/>
        <v>66265</v>
      </c>
      <c r="L155" s="453">
        <f t="shared" si="64"/>
        <v>83790</v>
      </c>
      <c r="M155" s="546">
        <f t="shared" si="65"/>
        <v>69825</v>
      </c>
      <c r="N155" s="547">
        <f t="shared" si="66"/>
        <v>0</v>
      </c>
      <c r="O155" s="448">
        <f t="shared" si="67"/>
        <v>0</v>
      </c>
      <c r="P155" s="448">
        <f t="shared" si="68"/>
        <v>0</v>
      </c>
      <c r="Q155" s="448">
        <f t="shared" si="69"/>
        <v>0</v>
      </c>
      <c r="R155" s="448"/>
      <c r="S155" s="448">
        <f t="shared" si="70"/>
        <v>0</v>
      </c>
      <c r="T155" s="553"/>
      <c r="U155" s="553"/>
      <c r="V155" s="549"/>
      <c r="W155" s="448"/>
      <c r="X155" s="448"/>
      <c r="Y155" s="448">
        <f t="shared" si="71"/>
        <v>0</v>
      </c>
      <c r="Z155" s="448">
        <f t="shared" si="72"/>
        <v>0</v>
      </c>
      <c r="AA155" s="448">
        <f t="shared" si="78"/>
        <v>0</v>
      </c>
      <c r="AB155" s="448">
        <f t="shared" si="79"/>
        <v>0</v>
      </c>
      <c r="AC155" s="476"/>
      <c r="AD155" s="450">
        <f t="shared" si="75"/>
        <v>0</v>
      </c>
      <c r="AE155" s="558"/>
      <c r="AF155" s="438"/>
    </row>
    <row r="156" spans="1:32" s="458" customFormat="1" ht="19.5">
      <c r="A156" s="541">
        <v>505</v>
      </c>
      <c r="B156" s="541">
        <v>1</v>
      </c>
      <c r="C156" s="557"/>
      <c r="D156" s="550">
        <v>34440</v>
      </c>
      <c r="E156" s="496">
        <v>19480</v>
      </c>
      <c r="F156" s="496"/>
      <c r="G156" s="453">
        <f t="shared" si="62"/>
        <v>53920</v>
      </c>
      <c r="H156" s="551">
        <v>1977</v>
      </c>
      <c r="I156" s="453">
        <v>5373</v>
      </c>
      <c r="J156" s="496">
        <v>2928</v>
      </c>
      <c r="K156" s="456">
        <f t="shared" si="63"/>
        <v>64198</v>
      </c>
      <c r="L156" s="453">
        <f t="shared" si="64"/>
        <v>80880</v>
      </c>
      <c r="M156" s="546">
        <f t="shared" si="65"/>
        <v>67400</v>
      </c>
      <c r="N156" s="547">
        <f t="shared" si="66"/>
        <v>0</v>
      </c>
      <c r="O156" s="448">
        <f t="shared" si="67"/>
        <v>0</v>
      </c>
      <c r="P156" s="448">
        <f t="shared" si="68"/>
        <v>0</v>
      </c>
      <c r="Q156" s="448">
        <f t="shared" si="69"/>
        <v>0</v>
      </c>
      <c r="R156" s="448"/>
      <c r="S156" s="448">
        <f t="shared" si="70"/>
        <v>0</v>
      </c>
      <c r="T156" s="553"/>
      <c r="U156" s="553"/>
      <c r="V156" s="549"/>
      <c r="W156" s="448"/>
      <c r="X156" s="448"/>
      <c r="Y156" s="448">
        <f t="shared" si="71"/>
        <v>0</v>
      </c>
      <c r="Z156" s="448">
        <f t="shared" si="72"/>
        <v>0</v>
      </c>
      <c r="AA156" s="448">
        <f t="shared" si="78"/>
        <v>0</v>
      </c>
      <c r="AB156" s="448">
        <f t="shared" si="79"/>
        <v>0</v>
      </c>
      <c r="AC156" s="476"/>
      <c r="AD156" s="450">
        <f t="shared" si="75"/>
        <v>0</v>
      </c>
      <c r="AE156" s="558"/>
      <c r="AF156" s="438"/>
    </row>
    <row r="157" spans="1:32" s="458" customFormat="1" ht="19.5">
      <c r="A157" s="541">
        <v>490</v>
      </c>
      <c r="B157" s="541">
        <v>1</v>
      </c>
      <c r="C157" s="541"/>
      <c r="D157" s="550">
        <v>33410</v>
      </c>
      <c r="E157" s="496">
        <v>25450</v>
      </c>
      <c r="F157" s="496"/>
      <c r="G157" s="453">
        <f t="shared" si="62"/>
        <v>58860</v>
      </c>
      <c r="H157" s="551">
        <v>1917</v>
      </c>
      <c r="I157" s="453">
        <v>5212</v>
      </c>
      <c r="J157" s="496">
        <v>3214</v>
      </c>
      <c r="K157" s="456">
        <f t="shared" si="63"/>
        <v>69203</v>
      </c>
      <c r="L157" s="453">
        <f t="shared" si="64"/>
        <v>88290</v>
      </c>
      <c r="M157" s="546">
        <f t="shared" si="65"/>
        <v>73575</v>
      </c>
      <c r="N157" s="547">
        <f t="shared" si="66"/>
        <v>0</v>
      </c>
      <c r="O157" s="448">
        <f t="shared" si="67"/>
        <v>0</v>
      </c>
      <c r="P157" s="448">
        <f t="shared" si="68"/>
        <v>0</v>
      </c>
      <c r="Q157" s="448">
        <f t="shared" si="69"/>
        <v>0</v>
      </c>
      <c r="R157" s="448"/>
      <c r="S157" s="448">
        <f t="shared" si="70"/>
        <v>0</v>
      </c>
      <c r="T157" s="553"/>
      <c r="U157" s="553"/>
      <c r="V157" s="549"/>
      <c r="W157" s="448"/>
      <c r="X157" s="448"/>
      <c r="Y157" s="448">
        <f t="shared" si="71"/>
        <v>0</v>
      </c>
      <c r="Z157" s="448">
        <f t="shared" si="72"/>
        <v>0</v>
      </c>
      <c r="AA157" s="448">
        <f t="shared" si="78"/>
        <v>0</v>
      </c>
      <c r="AB157" s="448">
        <f t="shared" si="79"/>
        <v>0</v>
      </c>
      <c r="AC157" s="476"/>
      <c r="AD157" s="450">
        <f t="shared" si="75"/>
        <v>0</v>
      </c>
      <c r="AE157" s="559"/>
      <c r="AF157" s="438"/>
    </row>
    <row r="158" spans="1:32" s="458" customFormat="1" ht="19.5">
      <c r="A158" s="541">
        <v>490</v>
      </c>
      <c r="B158" s="541">
        <v>2</v>
      </c>
      <c r="C158" s="541"/>
      <c r="D158" s="550">
        <v>33410</v>
      </c>
      <c r="E158" s="496">
        <v>22370</v>
      </c>
      <c r="F158" s="496"/>
      <c r="G158" s="453">
        <f t="shared" ref="G158:G176" si="80">SUM(D158:F158)</f>
        <v>55780</v>
      </c>
      <c r="H158" s="551">
        <v>1917</v>
      </c>
      <c r="I158" s="453">
        <v>5212</v>
      </c>
      <c r="J158" s="496">
        <v>3055</v>
      </c>
      <c r="K158" s="456">
        <f t="shared" ref="K158:K176" si="81">SUM(G158:J158)</f>
        <v>65964</v>
      </c>
      <c r="L158" s="453">
        <f t="shared" ref="L158:L176" si="82">G158*1.5</f>
        <v>83670</v>
      </c>
      <c r="M158" s="546">
        <f t="shared" ref="M158:M176" si="83">G158*1.25</f>
        <v>69725</v>
      </c>
      <c r="N158" s="547">
        <f t="shared" ref="N158:N176" si="84">G158*C158*12</f>
        <v>0</v>
      </c>
      <c r="O158" s="448">
        <f t="shared" ref="O158:O176" si="85">ROUND((K158/30*16),0)*C158</f>
        <v>0</v>
      </c>
      <c r="P158" s="448">
        <f t="shared" ref="P158:P176" si="86">H158*C158*12</f>
        <v>0</v>
      </c>
      <c r="Q158" s="448">
        <f t="shared" ref="Q158:Q176" si="87">J158*C158*12</f>
        <v>0</v>
      </c>
      <c r="R158" s="448"/>
      <c r="S158" s="448">
        <f t="shared" ref="S158:S176" si="88">SUM(P158:R158)</f>
        <v>0</v>
      </c>
      <c r="T158" s="553"/>
      <c r="U158" s="553"/>
      <c r="V158" s="549"/>
      <c r="W158" s="448"/>
      <c r="X158" s="448"/>
      <c r="Y158" s="448">
        <f t="shared" ref="Y158:Y176" si="89">SUM(S158:X158)</f>
        <v>0</v>
      </c>
      <c r="Z158" s="448">
        <f t="shared" ref="Z158:Z176" si="90">I158*C158*12</f>
        <v>0</v>
      </c>
      <c r="AA158" s="448">
        <f t="shared" si="78"/>
        <v>0</v>
      </c>
      <c r="AB158" s="448">
        <f t="shared" si="79"/>
        <v>0</v>
      </c>
      <c r="AC158" s="476"/>
      <c r="AD158" s="450">
        <f t="shared" ref="AD158:AD176" si="91">N158+O158+Y158+Z158+AA158+AB158</f>
        <v>0</v>
      </c>
      <c r="AE158" s="559"/>
      <c r="AF158" s="438"/>
    </row>
    <row r="159" spans="1:32" s="458" customFormat="1" ht="19.5">
      <c r="A159" s="541">
        <v>490</v>
      </c>
      <c r="B159" s="541">
        <v>1</v>
      </c>
      <c r="C159" s="541"/>
      <c r="D159" s="550">
        <v>33410</v>
      </c>
      <c r="E159" s="496">
        <v>19480</v>
      </c>
      <c r="F159" s="496"/>
      <c r="G159" s="453">
        <f t="shared" si="80"/>
        <v>52890</v>
      </c>
      <c r="H159" s="551">
        <v>1917</v>
      </c>
      <c r="I159" s="453">
        <v>5212</v>
      </c>
      <c r="J159" s="496">
        <v>2801</v>
      </c>
      <c r="K159" s="456">
        <f t="shared" si="81"/>
        <v>62820</v>
      </c>
      <c r="L159" s="453">
        <f t="shared" si="82"/>
        <v>79335</v>
      </c>
      <c r="M159" s="546">
        <f t="shared" si="83"/>
        <v>66112.5</v>
      </c>
      <c r="N159" s="547">
        <f t="shared" si="84"/>
        <v>0</v>
      </c>
      <c r="O159" s="448">
        <f t="shared" si="85"/>
        <v>0</v>
      </c>
      <c r="P159" s="448">
        <f t="shared" si="86"/>
        <v>0</v>
      </c>
      <c r="Q159" s="448">
        <f t="shared" si="87"/>
        <v>0</v>
      </c>
      <c r="R159" s="448"/>
      <c r="S159" s="448">
        <f t="shared" si="88"/>
        <v>0</v>
      </c>
      <c r="T159" s="553"/>
      <c r="U159" s="553"/>
      <c r="V159" s="549"/>
      <c r="W159" s="448"/>
      <c r="X159" s="448"/>
      <c r="Y159" s="448">
        <f t="shared" si="89"/>
        <v>0</v>
      </c>
      <c r="Z159" s="448">
        <f t="shared" si="90"/>
        <v>0</v>
      </c>
      <c r="AA159" s="448">
        <f t="shared" si="78"/>
        <v>0</v>
      </c>
      <c r="AB159" s="448">
        <f t="shared" si="79"/>
        <v>0</v>
      </c>
      <c r="AC159" s="476"/>
      <c r="AD159" s="450">
        <f t="shared" si="91"/>
        <v>0</v>
      </c>
      <c r="AE159" s="559"/>
      <c r="AF159" s="438"/>
    </row>
    <row r="160" spans="1:32" s="458" customFormat="1" ht="19.5">
      <c r="A160" s="541">
        <v>475</v>
      </c>
      <c r="B160" s="541">
        <v>1</v>
      </c>
      <c r="C160" s="541"/>
      <c r="D160" s="550">
        <v>32385</v>
      </c>
      <c r="E160" s="496">
        <v>25450</v>
      </c>
      <c r="F160" s="496"/>
      <c r="G160" s="453">
        <f t="shared" si="80"/>
        <v>57835</v>
      </c>
      <c r="H160" s="551">
        <v>1859</v>
      </c>
      <c r="I160" s="453">
        <v>5052</v>
      </c>
      <c r="J160" s="496">
        <v>3214</v>
      </c>
      <c r="K160" s="456">
        <f t="shared" si="81"/>
        <v>67960</v>
      </c>
      <c r="L160" s="453">
        <f t="shared" si="82"/>
        <v>86752.5</v>
      </c>
      <c r="M160" s="546">
        <f t="shared" si="83"/>
        <v>72293.75</v>
      </c>
      <c r="N160" s="547">
        <f t="shared" si="84"/>
        <v>0</v>
      </c>
      <c r="O160" s="448">
        <f t="shared" si="85"/>
        <v>0</v>
      </c>
      <c r="P160" s="448">
        <f t="shared" si="86"/>
        <v>0</v>
      </c>
      <c r="Q160" s="448">
        <f t="shared" si="87"/>
        <v>0</v>
      </c>
      <c r="R160" s="448"/>
      <c r="S160" s="448">
        <f t="shared" si="88"/>
        <v>0</v>
      </c>
      <c r="T160" s="553"/>
      <c r="U160" s="553"/>
      <c r="V160" s="549"/>
      <c r="W160" s="448"/>
      <c r="X160" s="448"/>
      <c r="Y160" s="448">
        <f t="shared" si="89"/>
        <v>0</v>
      </c>
      <c r="Z160" s="448">
        <f t="shared" si="90"/>
        <v>0</v>
      </c>
      <c r="AA160" s="448">
        <f t="shared" si="78"/>
        <v>0</v>
      </c>
      <c r="AB160" s="448">
        <f t="shared" si="79"/>
        <v>0</v>
      </c>
      <c r="AC160" s="476"/>
      <c r="AD160" s="450">
        <f t="shared" si="91"/>
        <v>0</v>
      </c>
      <c r="AE160" s="517"/>
      <c r="AF160" s="438"/>
    </row>
    <row r="161" spans="1:33" s="458" customFormat="1" ht="19.5">
      <c r="A161" s="541">
        <v>475</v>
      </c>
      <c r="B161" s="541">
        <v>3</v>
      </c>
      <c r="C161" s="541"/>
      <c r="D161" s="550">
        <v>32385</v>
      </c>
      <c r="E161" s="496">
        <v>22370</v>
      </c>
      <c r="F161" s="496"/>
      <c r="G161" s="453">
        <f t="shared" si="80"/>
        <v>54755</v>
      </c>
      <c r="H161" s="551">
        <v>1859</v>
      </c>
      <c r="I161" s="453">
        <v>5052</v>
      </c>
      <c r="J161" s="496">
        <v>2928</v>
      </c>
      <c r="K161" s="456">
        <f t="shared" si="81"/>
        <v>64594</v>
      </c>
      <c r="L161" s="453">
        <f t="shared" si="82"/>
        <v>82132.5</v>
      </c>
      <c r="M161" s="546">
        <f t="shared" si="83"/>
        <v>68443.75</v>
      </c>
      <c r="N161" s="547">
        <f t="shared" si="84"/>
        <v>0</v>
      </c>
      <c r="O161" s="448">
        <f t="shared" si="85"/>
        <v>0</v>
      </c>
      <c r="P161" s="448">
        <f t="shared" si="86"/>
        <v>0</v>
      </c>
      <c r="Q161" s="448">
        <f t="shared" si="87"/>
        <v>0</v>
      </c>
      <c r="R161" s="448"/>
      <c r="S161" s="448">
        <f t="shared" si="88"/>
        <v>0</v>
      </c>
      <c r="T161" s="553"/>
      <c r="U161" s="553"/>
      <c r="V161" s="549"/>
      <c r="W161" s="448"/>
      <c r="X161" s="448"/>
      <c r="Y161" s="448">
        <f t="shared" si="89"/>
        <v>0</v>
      </c>
      <c r="Z161" s="448">
        <f t="shared" si="90"/>
        <v>0</v>
      </c>
      <c r="AA161" s="448">
        <f t="shared" si="78"/>
        <v>0</v>
      </c>
      <c r="AB161" s="448">
        <f t="shared" si="79"/>
        <v>0</v>
      </c>
      <c r="AC161" s="476"/>
      <c r="AD161" s="450">
        <f t="shared" si="91"/>
        <v>0</v>
      </c>
      <c r="AE161" s="517"/>
      <c r="AF161" s="438"/>
    </row>
    <row r="162" spans="1:33" s="458" customFormat="1" ht="19.5">
      <c r="A162" s="541">
        <v>460</v>
      </c>
      <c r="B162" s="541">
        <v>2</v>
      </c>
      <c r="C162" s="541"/>
      <c r="D162" s="550">
        <v>31355</v>
      </c>
      <c r="E162" s="496">
        <v>22370</v>
      </c>
      <c r="F162" s="496"/>
      <c r="G162" s="453">
        <f t="shared" si="80"/>
        <v>53725</v>
      </c>
      <c r="H162" s="551">
        <v>1800</v>
      </c>
      <c r="I162" s="453">
        <v>4891</v>
      </c>
      <c r="J162" s="496">
        <v>2928</v>
      </c>
      <c r="K162" s="456">
        <f t="shared" si="81"/>
        <v>63344</v>
      </c>
      <c r="L162" s="453">
        <f t="shared" si="82"/>
        <v>80587.5</v>
      </c>
      <c r="M162" s="546">
        <f t="shared" si="83"/>
        <v>67156.25</v>
      </c>
      <c r="N162" s="547">
        <f t="shared" si="84"/>
        <v>0</v>
      </c>
      <c r="O162" s="448">
        <f t="shared" si="85"/>
        <v>0</v>
      </c>
      <c r="P162" s="448">
        <f t="shared" si="86"/>
        <v>0</v>
      </c>
      <c r="Q162" s="448">
        <f t="shared" si="87"/>
        <v>0</v>
      </c>
      <c r="R162" s="448"/>
      <c r="S162" s="448">
        <f t="shared" si="88"/>
        <v>0</v>
      </c>
      <c r="T162" s="553"/>
      <c r="U162" s="553"/>
      <c r="V162" s="549"/>
      <c r="W162" s="448"/>
      <c r="X162" s="448"/>
      <c r="Y162" s="448">
        <f t="shared" si="89"/>
        <v>0</v>
      </c>
      <c r="Z162" s="448">
        <f t="shared" si="90"/>
        <v>0</v>
      </c>
      <c r="AA162" s="448">
        <f t="shared" si="78"/>
        <v>0</v>
      </c>
      <c r="AB162" s="448">
        <f t="shared" si="79"/>
        <v>0</v>
      </c>
      <c r="AC162" s="476"/>
      <c r="AD162" s="450">
        <f t="shared" si="91"/>
        <v>0</v>
      </c>
      <c r="AE162" s="517"/>
      <c r="AF162" s="438"/>
    </row>
    <row r="163" spans="1:33" s="458" customFormat="1" ht="19.5">
      <c r="A163" s="541">
        <v>460</v>
      </c>
      <c r="B163" s="541">
        <v>1</v>
      </c>
      <c r="C163" s="541"/>
      <c r="D163" s="550">
        <v>31355</v>
      </c>
      <c r="E163" s="496">
        <v>21420</v>
      </c>
      <c r="F163" s="496"/>
      <c r="G163" s="453">
        <f t="shared" si="80"/>
        <v>52775</v>
      </c>
      <c r="H163" s="551">
        <v>1800</v>
      </c>
      <c r="I163" s="453">
        <v>4891</v>
      </c>
      <c r="J163" s="496">
        <v>2801</v>
      </c>
      <c r="K163" s="456">
        <f t="shared" si="81"/>
        <v>62267</v>
      </c>
      <c r="L163" s="453">
        <f t="shared" si="82"/>
        <v>79162.5</v>
      </c>
      <c r="M163" s="546">
        <f t="shared" si="83"/>
        <v>65968.75</v>
      </c>
      <c r="N163" s="547">
        <f t="shared" si="84"/>
        <v>0</v>
      </c>
      <c r="O163" s="448">
        <f t="shared" si="85"/>
        <v>0</v>
      </c>
      <c r="P163" s="448">
        <f t="shared" si="86"/>
        <v>0</v>
      </c>
      <c r="Q163" s="448">
        <f t="shared" si="87"/>
        <v>0</v>
      </c>
      <c r="R163" s="448"/>
      <c r="S163" s="448">
        <f t="shared" si="88"/>
        <v>0</v>
      </c>
      <c r="T163" s="553"/>
      <c r="U163" s="553"/>
      <c r="V163" s="549"/>
      <c r="W163" s="448"/>
      <c r="X163" s="448"/>
      <c r="Y163" s="448">
        <f t="shared" si="89"/>
        <v>0</v>
      </c>
      <c r="Z163" s="448">
        <f t="shared" si="90"/>
        <v>0</v>
      </c>
      <c r="AA163" s="448">
        <f t="shared" si="78"/>
        <v>0</v>
      </c>
      <c r="AB163" s="448">
        <f t="shared" si="79"/>
        <v>0</v>
      </c>
      <c r="AC163" s="476"/>
      <c r="AD163" s="450">
        <f t="shared" si="91"/>
        <v>0</v>
      </c>
      <c r="AE163" s="517"/>
      <c r="AF163" s="438"/>
    </row>
    <row r="164" spans="1:33" s="458" customFormat="1" ht="19.5">
      <c r="A164" s="541">
        <v>445</v>
      </c>
      <c r="B164" s="541">
        <v>2</v>
      </c>
      <c r="C164" s="541"/>
      <c r="D164" s="550">
        <v>30325</v>
      </c>
      <c r="E164" s="496">
        <v>21420</v>
      </c>
      <c r="F164" s="496"/>
      <c r="G164" s="453">
        <f t="shared" si="80"/>
        <v>51745</v>
      </c>
      <c r="H164" s="551">
        <v>1741</v>
      </c>
      <c r="I164" s="453">
        <v>4731</v>
      </c>
      <c r="J164" s="496">
        <v>2801</v>
      </c>
      <c r="K164" s="456">
        <f t="shared" si="81"/>
        <v>61018</v>
      </c>
      <c r="L164" s="453">
        <f t="shared" si="82"/>
        <v>77617.5</v>
      </c>
      <c r="M164" s="546">
        <f t="shared" si="83"/>
        <v>64681.25</v>
      </c>
      <c r="N164" s="547">
        <f t="shared" si="84"/>
        <v>0</v>
      </c>
      <c r="O164" s="448">
        <f t="shared" si="85"/>
        <v>0</v>
      </c>
      <c r="P164" s="448">
        <f t="shared" si="86"/>
        <v>0</v>
      </c>
      <c r="Q164" s="448">
        <f t="shared" si="87"/>
        <v>0</v>
      </c>
      <c r="R164" s="448"/>
      <c r="S164" s="448">
        <f t="shared" si="88"/>
        <v>0</v>
      </c>
      <c r="T164" s="553"/>
      <c r="U164" s="553"/>
      <c r="V164" s="549"/>
      <c r="W164" s="448"/>
      <c r="X164" s="448"/>
      <c r="Y164" s="448">
        <f t="shared" si="89"/>
        <v>0</v>
      </c>
      <c r="Z164" s="448">
        <f t="shared" si="90"/>
        <v>0</v>
      </c>
      <c r="AA164" s="448">
        <f t="shared" si="78"/>
        <v>0</v>
      </c>
      <c r="AB164" s="448">
        <f t="shared" si="79"/>
        <v>0</v>
      </c>
      <c r="AC164" s="476"/>
      <c r="AD164" s="450">
        <f t="shared" si="91"/>
        <v>0</v>
      </c>
      <c r="AE164" s="517"/>
      <c r="AF164" s="438"/>
    </row>
    <row r="165" spans="1:33" s="458" customFormat="1" ht="19.5">
      <c r="A165" s="541">
        <v>445</v>
      </c>
      <c r="B165" s="541">
        <v>3</v>
      </c>
      <c r="C165" s="557"/>
      <c r="D165" s="550">
        <v>30325</v>
      </c>
      <c r="E165" s="496">
        <v>19480</v>
      </c>
      <c r="F165" s="496"/>
      <c r="G165" s="453">
        <f t="shared" si="80"/>
        <v>49805</v>
      </c>
      <c r="H165" s="551">
        <v>1741</v>
      </c>
      <c r="I165" s="453">
        <v>4731</v>
      </c>
      <c r="J165" s="496">
        <v>2675</v>
      </c>
      <c r="K165" s="456">
        <f t="shared" si="81"/>
        <v>58952</v>
      </c>
      <c r="L165" s="453">
        <f t="shared" si="82"/>
        <v>74707.5</v>
      </c>
      <c r="M165" s="546">
        <f t="shared" si="83"/>
        <v>62256.25</v>
      </c>
      <c r="N165" s="547">
        <f t="shared" si="84"/>
        <v>0</v>
      </c>
      <c r="O165" s="448">
        <f t="shared" si="85"/>
        <v>0</v>
      </c>
      <c r="P165" s="448">
        <f t="shared" si="86"/>
        <v>0</v>
      </c>
      <c r="Q165" s="448">
        <f t="shared" si="87"/>
        <v>0</v>
      </c>
      <c r="R165" s="448"/>
      <c r="S165" s="448">
        <f t="shared" si="88"/>
        <v>0</v>
      </c>
      <c r="T165" s="553"/>
      <c r="U165" s="553"/>
      <c r="V165" s="549"/>
      <c r="W165" s="448"/>
      <c r="X165" s="448"/>
      <c r="Y165" s="448">
        <f t="shared" si="89"/>
        <v>0</v>
      </c>
      <c r="Z165" s="448">
        <f t="shared" si="90"/>
        <v>0</v>
      </c>
      <c r="AA165" s="448">
        <f t="shared" si="78"/>
        <v>0</v>
      </c>
      <c r="AB165" s="448">
        <f t="shared" si="79"/>
        <v>0</v>
      </c>
      <c r="AC165" s="476"/>
      <c r="AD165" s="450">
        <f t="shared" si="91"/>
        <v>0</v>
      </c>
      <c r="AE165" s="517"/>
      <c r="AF165" s="438"/>
    </row>
    <row r="166" spans="1:33" s="458" customFormat="1" ht="19.5">
      <c r="A166" s="541">
        <v>430</v>
      </c>
      <c r="B166" s="541">
        <v>2</v>
      </c>
      <c r="C166" s="557"/>
      <c r="D166" s="550">
        <v>29295</v>
      </c>
      <c r="E166" s="496">
        <v>19480</v>
      </c>
      <c r="F166" s="496"/>
      <c r="G166" s="453">
        <f t="shared" si="80"/>
        <v>48775</v>
      </c>
      <c r="H166" s="551">
        <v>1682</v>
      </c>
      <c r="I166" s="453">
        <v>4570</v>
      </c>
      <c r="J166" s="496">
        <v>2675</v>
      </c>
      <c r="K166" s="456">
        <f t="shared" si="81"/>
        <v>57702</v>
      </c>
      <c r="L166" s="453">
        <f t="shared" si="82"/>
        <v>73162.5</v>
      </c>
      <c r="M166" s="546">
        <f t="shared" si="83"/>
        <v>60968.75</v>
      </c>
      <c r="N166" s="547">
        <f t="shared" si="84"/>
        <v>0</v>
      </c>
      <c r="O166" s="448">
        <f t="shared" si="85"/>
        <v>0</v>
      </c>
      <c r="P166" s="448">
        <f t="shared" si="86"/>
        <v>0</v>
      </c>
      <c r="Q166" s="448">
        <f t="shared" si="87"/>
        <v>0</v>
      </c>
      <c r="R166" s="448"/>
      <c r="S166" s="448">
        <f t="shared" si="88"/>
        <v>0</v>
      </c>
      <c r="T166" s="553"/>
      <c r="U166" s="553"/>
      <c r="V166" s="549"/>
      <c r="W166" s="448"/>
      <c r="X166" s="448"/>
      <c r="Y166" s="448">
        <f t="shared" si="89"/>
        <v>0</v>
      </c>
      <c r="Z166" s="448">
        <f t="shared" si="90"/>
        <v>0</v>
      </c>
      <c r="AA166" s="448">
        <f t="shared" si="78"/>
        <v>0</v>
      </c>
      <c r="AB166" s="448">
        <f t="shared" si="79"/>
        <v>0</v>
      </c>
      <c r="AC166" s="476"/>
      <c r="AD166" s="450">
        <f t="shared" si="91"/>
        <v>0</v>
      </c>
      <c r="AE166" s="517"/>
      <c r="AF166" s="438"/>
      <c r="AG166" s="560"/>
    </row>
    <row r="167" spans="1:33" s="458" customFormat="1" ht="19.5">
      <c r="A167" s="541">
        <v>415</v>
      </c>
      <c r="B167" s="541">
        <v>2</v>
      </c>
      <c r="C167" s="541"/>
      <c r="D167" s="550">
        <v>28265</v>
      </c>
      <c r="E167" s="496">
        <v>21420</v>
      </c>
      <c r="F167" s="496"/>
      <c r="G167" s="453">
        <f t="shared" si="80"/>
        <v>49685</v>
      </c>
      <c r="H167" s="551">
        <v>1622</v>
      </c>
      <c r="I167" s="453">
        <v>4410</v>
      </c>
      <c r="J167" s="496">
        <v>2675</v>
      </c>
      <c r="K167" s="456">
        <f t="shared" si="81"/>
        <v>58392</v>
      </c>
      <c r="L167" s="453">
        <f t="shared" si="82"/>
        <v>74527.5</v>
      </c>
      <c r="M167" s="546">
        <f t="shared" si="83"/>
        <v>62106.25</v>
      </c>
      <c r="N167" s="547">
        <f t="shared" si="84"/>
        <v>0</v>
      </c>
      <c r="O167" s="448">
        <f t="shared" si="85"/>
        <v>0</v>
      </c>
      <c r="P167" s="448">
        <f t="shared" si="86"/>
        <v>0</v>
      </c>
      <c r="Q167" s="448">
        <f t="shared" si="87"/>
        <v>0</v>
      </c>
      <c r="R167" s="448"/>
      <c r="S167" s="448">
        <f t="shared" si="88"/>
        <v>0</v>
      </c>
      <c r="T167" s="553"/>
      <c r="U167" s="553"/>
      <c r="V167" s="549"/>
      <c r="W167" s="448"/>
      <c r="X167" s="448"/>
      <c r="Y167" s="448">
        <f t="shared" si="89"/>
        <v>0</v>
      </c>
      <c r="Z167" s="448">
        <f t="shared" si="90"/>
        <v>0</v>
      </c>
      <c r="AA167" s="448">
        <f t="shared" si="78"/>
        <v>0</v>
      </c>
      <c r="AB167" s="448">
        <f t="shared" si="79"/>
        <v>0</v>
      </c>
      <c r="AC167" s="476"/>
      <c r="AD167" s="450">
        <f t="shared" si="91"/>
        <v>0</v>
      </c>
      <c r="AE167" s="517"/>
      <c r="AF167" s="438"/>
    </row>
    <row r="168" spans="1:33" s="458" customFormat="1" ht="19.5">
      <c r="A168" s="541">
        <v>400</v>
      </c>
      <c r="B168" s="541">
        <v>1</v>
      </c>
      <c r="C168" s="541"/>
      <c r="D168" s="550">
        <v>27240</v>
      </c>
      <c r="E168" s="496">
        <v>21420</v>
      </c>
      <c r="F168" s="496"/>
      <c r="G168" s="453">
        <f t="shared" si="80"/>
        <v>48660</v>
      </c>
      <c r="H168" s="551">
        <v>1563</v>
      </c>
      <c r="I168" s="453">
        <v>4250</v>
      </c>
      <c r="J168" s="496">
        <v>2675</v>
      </c>
      <c r="K168" s="456">
        <f t="shared" si="81"/>
        <v>57148</v>
      </c>
      <c r="L168" s="453">
        <f t="shared" si="82"/>
        <v>72990</v>
      </c>
      <c r="M168" s="546">
        <f t="shared" si="83"/>
        <v>60825</v>
      </c>
      <c r="N168" s="547">
        <f t="shared" si="84"/>
        <v>0</v>
      </c>
      <c r="O168" s="448">
        <f t="shared" si="85"/>
        <v>0</v>
      </c>
      <c r="P168" s="448">
        <f t="shared" si="86"/>
        <v>0</v>
      </c>
      <c r="Q168" s="448">
        <f t="shared" si="87"/>
        <v>0</v>
      </c>
      <c r="R168" s="448"/>
      <c r="S168" s="448">
        <f t="shared" si="88"/>
        <v>0</v>
      </c>
      <c r="T168" s="553"/>
      <c r="U168" s="553"/>
      <c r="V168" s="549"/>
      <c r="W168" s="448"/>
      <c r="X168" s="448"/>
      <c r="Y168" s="448">
        <f t="shared" si="89"/>
        <v>0</v>
      </c>
      <c r="Z168" s="448">
        <f t="shared" si="90"/>
        <v>0</v>
      </c>
      <c r="AA168" s="448">
        <f t="shared" si="78"/>
        <v>0</v>
      </c>
      <c r="AB168" s="448">
        <f t="shared" si="79"/>
        <v>0</v>
      </c>
      <c r="AC168" s="476"/>
      <c r="AD168" s="450">
        <f t="shared" si="91"/>
        <v>0</v>
      </c>
      <c r="AE168" s="517"/>
      <c r="AF168" s="438"/>
    </row>
    <row r="169" spans="1:33" s="458" customFormat="1" ht="19.5">
      <c r="A169" s="541">
        <v>385</v>
      </c>
      <c r="B169" s="541">
        <v>1</v>
      </c>
      <c r="C169" s="541"/>
      <c r="D169" s="550">
        <v>26210</v>
      </c>
      <c r="E169" s="496">
        <v>19480</v>
      </c>
      <c r="F169" s="496"/>
      <c r="G169" s="453">
        <f t="shared" si="80"/>
        <v>45690</v>
      </c>
      <c r="H169" s="551">
        <v>1504</v>
      </c>
      <c r="I169" s="453">
        <v>4088</v>
      </c>
      <c r="J169" s="496">
        <v>2421</v>
      </c>
      <c r="K169" s="456">
        <f t="shared" si="81"/>
        <v>53703</v>
      </c>
      <c r="L169" s="453">
        <f t="shared" si="82"/>
        <v>68535</v>
      </c>
      <c r="M169" s="546">
        <f t="shared" si="83"/>
        <v>57112.5</v>
      </c>
      <c r="N169" s="547">
        <f t="shared" si="84"/>
        <v>0</v>
      </c>
      <c r="O169" s="448">
        <f t="shared" si="85"/>
        <v>0</v>
      </c>
      <c r="P169" s="448">
        <f t="shared" si="86"/>
        <v>0</v>
      </c>
      <c r="Q169" s="448">
        <f t="shared" si="87"/>
        <v>0</v>
      </c>
      <c r="R169" s="448"/>
      <c r="S169" s="448">
        <f t="shared" si="88"/>
        <v>0</v>
      </c>
      <c r="T169" s="553"/>
      <c r="U169" s="553"/>
      <c r="V169" s="549"/>
      <c r="W169" s="448"/>
      <c r="X169" s="448"/>
      <c r="Y169" s="448">
        <f t="shared" si="89"/>
        <v>0</v>
      </c>
      <c r="Z169" s="448">
        <f t="shared" si="90"/>
        <v>0</v>
      </c>
      <c r="AA169" s="448">
        <f t="shared" si="78"/>
        <v>0</v>
      </c>
      <c r="AB169" s="448">
        <f t="shared" si="79"/>
        <v>0</v>
      </c>
      <c r="AC169" s="476"/>
      <c r="AD169" s="450">
        <f t="shared" si="91"/>
        <v>0</v>
      </c>
      <c r="AE169" s="517"/>
      <c r="AF169" s="438"/>
    </row>
    <row r="170" spans="1:33" s="458" customFormat="1" ht="19.5">
      <c r="A170" s="541">
        <v>370</v>
      </c>
      <c r="B170" s="541">
        <v>1</v>
      </c>
      <c r="C170" s="541"/>
      <c r="D170" s="550">
        <v>25180</v>
      </c>
      <c r="E170" s="496">
        <v>19480</v>
      </c>
      <c r="F170" s="496"/>
      <c r="G170" s="453">
        <f t="shared" si="80"/>
        <v>44660</v>
      </c>
      <c r="H170" s="551">
        <v>1445</v>
      </c>
      <c r="I170" s="453">
        <v>3928</v>
      </c>
      <c r="J170" s="496">
        <v>2421</v>
      </c>
      <c r="K170" s="456">
        <f t="shared" si="81"/>
        <v>52454</v>
      </c>
      <c r="L170" s="453">
        <f t="shared" si="82"/>
        <v>66990</v>
      </c>
      <c r="M170" s="546">
        <f t="shared" si="83"/>
        <v>55825</v>
      </c>
      <c r="N170" s="547">
        <f t="shared" si="84"/>
        <v>0</v>
      </c>
      <c r="O170" s="448">
        <f t="shared" si="85"/>
        <v>0</v>
      </c>
      <c r="P170" s="448">
        <f t="shared" si="86"/>
        <v>0</v>
      </c>
      <c r="Q170" s="448">
        <f t="shared" si="87"/>
        <v>0</v>
      </c>
      <c r="R170" s="448"/>
      <c r="S170" s="448">
        <f t="shared" si="88"/>
        <v>0</v>
      </c>
      <c r="T170" s="553"/>
      <c r="U170" s="553"/>
      <c r="V170" s="549"/>
      <c r="W170" s="448"/>
      <c r="X170" s="448"/>
      <c r="Y170" s="448">
        <f t="shared" si="89"/>
        <v>0</v>
      </c>
      <c r="Z170" s="448">
        <f t="shared" si="90"/>
        <v>0</v>
      </c>
      <c r="AA170" s="448">
        <f t="shared" si="78"/>
        <v>0</v>
      </c>
      <c r="AB170" s="448">
        <f t="shared" si="79"/>
        <v>0</v>
      </c>
      <c r="AC170" s="476"/>
      <c r="AD170" s="450">
        <f t="shared" si="91"/>
        <v>0</v>
      </c>
      <c r="AE170" s="517"/>
      <c r="AF170" s="438"/>
    </row>
    <row r="171" spans="1:33" s="458" customFormat="1" ht="19.5">
      <c r="A171" s="541">
        <v>360</v>
      </c>
      <c r="B171" s="541">
        <v>1</v>
      </c>
      <c r="C171" s="557"/>
      <c r="D171" s="550">
        <v>24495</v>
      </c>
      <c r="E171" s="496">
        <v>19480</v>
      </c>
      <c r="F171" s="496"/>
      <c r="G171" s="453">
        <f t="shared" si="80"/>
        <v>43975</v>
      </c>
      <c r="H171" s="551">
        <v>1406</v>
      </c>
      <c r="I171" s="453">
        <v>3821</v>
      </c>
      <c r="J171" s="496">
        <v>2421</v>
      </c>
      <c r="K171" s="456">
        <f t="shared" si="81"/>
        <v>51623</v>
      </c>
      <c r="L171" s="453">
        <f t="shared" si="82"/>
        <v>65962.5</v>
      </c>
      <c r="M171" s="546">
        <f t="shared" si="83"/>
        <v>54968.75</v>
      </c>
      <c r="N171" s="547">
        <f t="shared" si="84"/>
        <v>0</v>
      </c>
      <c r="O171" s="448">
        <f t="shared" si="85"/>
        <v>0</v>
      </c>
      <c r="P171" s="448">
        <f t="shared" si="86"/>
        <v>0</v>
      </c>
      <c r="Q171" s="448">
        <f t="shared" si="87"/>
        <v>0</v>
      </c>
      <c r="R171" s="448"/>
      <c r="S171" s="448">
        <f t="shared" si="88"/>
        <v>0</v>
      </c>
      <c r="T171" s="553"/>
      <c r="U171" s="553"/>
      <c r="V171" s="549"/>
      <c r="W171" s="448"/>
      <c r="X171" s="448"/>
      <c r="Y171" s="448">
        <f t="shared" si="89"/>
        <v>0</v>
      </c>
      <c r="Z171" s="448">
        <f t="shared" si="90"/>
        <v>0</v>
      </c>
      <c r="AA171" s="448">
        <f t="shared" si="78"/>
        <v>0</v>
      </c>
      <c r="AB171" s="448">
        <f t="shared" si="79"/>
        <v>0</v>
      </c>
      <c r="AC171" s="476"/>
      <c r="AD171" s="450">
        <f t="shared" si="91"/>
        <v>0</v>
      </c>
      <c r="AE171" s="517"/>
      <c r="AF171" s="438"/>
    </row>
    <row r="172" spans="1:33" s="458" customFormat="1" ht="19.5" customHeight="1">
      <c r="A172" s="541">
        <v>350</v>
      </c>
      <c r="B172" s="541">
        <v>1</v>
      </c>
      <c r="C172" s="541"/>
      <c r="D172" s="550">
        <v>23810</v>
      </c>
      <c r="E172" s="496">
        <v>18610</v>
      </c>
      <c r="F172" s="496"/>
      <c r="G172" s="453">
        <f t="shared" si="80"/>
        <v>42420</v>
      </c>
      <c r="H172" s="551">
        <v>1366</v>
      </c>
      <c r="I172" s="453">
        <v>3714</v>
      </c>
      <c r="J172" s="496">
        <v>2320</v>
      </c>
      <c r="K172" s="456">
        <f t="shared" si="81"/>
        <v>49820</v>
      </c>
      <c r="L172" s="453">
        <f t="shared" si="82"/>
        <v>63630</v>
      </c>
      <c r="M172" s="546">
        <f t="shared" si="83"/>
        <v>53025</v>
      </c>
      <c r="N172" s="547">
        <f t="shared" si="84"/>
        <v>0</v>
      </c>
      <c r="O172" s="448">
        <f t="shared" si="85"/>
        <v>0</v>
      </c>
      <c r="P172" s="448">
        <f t="shared" si="86"/>
        <v>0</v>
      </c>
      <c r="Q172" s="448">
        <f t="shared" si="87"/>
        <v>0</v>
      </c>
      <c r="R172" s="448"/>
      <c r="S172" s="448">
        <f t="shared" si="88"/>
        <v>0</v>
      </c>
      <c r="T172" s="553"/>
      <c r="U172" s="553"/>
      <c r="V172" s="549"/>
      <c r="W172" s="448"/>
      <c r="X172" s="448"/>
      <c r="Y172" s="448">
        <f t="shared" si="89"/>
        <v>0</v>
      </c>
      <c r="Z172" s="448">
        <f t="shared" si="90"/>
        <v>0</v>
      </c>
      <c r="AA172" s="448">
        <f t="shared" si="78"/>
        <v>0</v>
      </c>
      <c r="AB172" s="448">
        <f t="shared" si="79"/>
        <v>0</v>
      </c>
      <c r="AC172" s="476"/>
      <c r="AD172" s="450">
        <f t="shared" si="91"/>
        <v>0</v>
      </c>
      <c r="AE172" s="517"/>
      <c r="AF172" s="438"/>
    </row>
    <row r="173" spans="1:33" ht="19.5">
      <c r="A173" s="541">
        <v>340</v>
      </c>
      <c r="B173" s="541">
        <v>2</v>
      </c>
      <c r="C173" s="541"/>
      <c r="D173" s="550">
        <v>23120</v>
      </c>
      <c r="E173" s="496">
        <v>19480</v>
      </c>
      <c r="F173" s="496"/>
      <c r="G173" s="453">
        <f t="shared" si="80"/>
        <v>42600</v>
      </c>
      <c r="H173" s="551">
        <v>1327</v>
      </c>
      <c r="I173" s="453">
        <v>3607</v>
      </c>
      <c r="J173" s="496">
        <v>2320</v>
      </c>
      <c r="K173" s="456">
        <f t="shared" si="81"/>
        <v>49854</v>
      </c>
      <c r="L173" s="453">
        <f t="shared" si="82"/>
        <v>63900</v>
      </c>
      <c r="M173" s="546">
        <f t="shared" si="83"/>
        <v>53250</v>
      </c>
      <c r="N173" s="547">
        <f t="shared" si="84"/>
        <v>0</v>
      </c>
      <c r="O173" s="448">
        <f t="shared" si="85"/>
        <v>0</v>
      </c>
      <c r="P173" s="448">
        <f t="shared" si="86"/>
        <v>0</v>
      </c>
      <c r="Q173" s="448">
        <f t="shared" si="87"/>
        <v>0</v>
      </c>
      <c r="R173" s="448"/>
      <c r="S173" s="448">
        <f t="shared" si="88"/>
        <v>0</v>
      </c>
      <c r="T173" s="553"/>
      <c r="U173" s="553"/>
      <c r="V173" s="549"/>
      <c r="W173" s="448"/>
      <c r="X173" s="448"/>
      <c r="Y173" s="448">
        <f t="shared" si="89"/>
        <v>0</v>
      </c>
      <c r="Z173" s="448">
        <f t="shared" si="90"/>
        <v>0</v>
      </c>
      <c r="AA173" s="448">
        <f t="shared" si="78"/>
        <v>0</v>
      </c>
      <c r="AB173" s="448">
        <f t="shared" si="79"/>
        <v>0</v>
      </c>
      <c r="AC173" s="476"/>
      <c r="AD173" s="450">
        <f t="shared" si="91"/>
        <v>0</v>
      </c>
      <c r="AE173" s="517"/>
      <c r="AF173" s="438"/>
    </row>
    <row r="174" spans="1:33" ht="19.5">
      <c r="A174" s="541">
        <v>330</v>
      </c>
      <c r="B174" s="541">
        <v>2</v>
      </c>
      <c r="C174" s="557"/>
      <c r="D174" s="550">
        <v>22435</v>
      </c>
      <c r="E174" s="496">
        <v>19480</v>
      </c>
      <c r="F174" s="496"/>
      <c r="G174" s="453">
        <f t="shared" si="80"/>
        <v>41915</v>
      </c>
      <c r="H174" s="551">
        <v>1288</v>
      </c>
      <c r="I174" s="453">
        <v>3500</v>
      </c>
      <c r="J174" s="496">
        <v>2220</v>
      </c>
      <c r="K174" s="456">
        <f t="shared" si="81"/>
        <v>48923</v>
      </c>
      <c r="L174" s="453">
        <f t="shared" si="82"/>
        <v>62872.5</v>
      </c>
      <c r="M174" s="546">
        <f t="shared" si="83"/>
        <v>52393.75</v>
      </c>
      <c r="N174" s="547">
        <f t="shared" si="84"/>
        <v>0</v>
      </c>
      <c r="O174" s="448">
        <f t="shared" si="85"/>
        <v>0</v>
      </c>
      <c r="P174" s="448">
        <f t="shared" si="86"/>
        <v>0</v>
      </c>
      <c r="Q174" s="448">
        <f t="shared" si="87"/>
        <v>0</v>
      </c>
      <c r="R174" s="448"/>
      <c r="S174" s="448">
        <f t="shared" si="88"/>
        <v>0</v>
      </c>
      <c r="T174" s="553"/>
      <c r="U174" s="553"/>
      <c r="V174" s="549"/>
      <c r="W174" s="448"/>
      <c r="X174" s="448"/>
      <c r="Y174" s="448">
        <f t="shared" si="89"/>
        <v>0</v>
      </c>
      <c r="Z174" s="448">
        <f t="shared" si="90"/>
        <v>0</v>
      </c>
      <c r="AA174" s="448">
        <f t="shared" si="78"/>
        <v>0</v>
      </c>
      <c r="AB174" s="448">
        <f t="shared" si="79"/>
        <v>0</v>
      </c>
      <c r="AC174" s="476"/>
      <c r="AD174" s="450">
        <f t="shared" si="91"/>
        <v>0</v>
      </c>
      <c r="AE174" s="517"/>
      <c r="AF174" s="438"/>
    </row>
    <row r="175" spans="1:33" ht="19.5">
      <c r="A175" s="541">
        <v>320</v>
      </c>
      <c r="B175" s="541">
        <v>1</v>
      </c>
      <c r="C175" s="541"/>
      <c r="D175" s="550">
        <v>21750</v>
      </c>
      <c r="E175" s="496">
        <v>18610</v>
      </c>
      <c r="F175" s="496"/>
      <c r="G175" s="453">
        <f t="shared" si="80"/>
        <v>40360</v>
      </c>
      <c r="H175" s="551">
        <v>1249</v>
      </c>
      <c r="I175" s="453">
        <v>3393</v>
      </c>
      <c r="J175" s="496">
        <v>2220</v>
      </c>
      <c r="K175" s="456">
        <f t="shared" si="81"/>
        <v>47222</v>
      </c>
      <c r="L175" s="453">
        <f t="shared" si="82"/>
        <v>60540</v>
      </c>
      <c r="M175" s="546">
        <f t="shared" si="83"/>
        <v>50450</v>
      </c>
      <c r="N175" s="547">
        <f t="shared" si="84"/>
        <v>0</v>
      </c>
      <c r="O175" s="448">
        <f t="shared" si="85"/>
        <v>0</v>
      </c>
      <c r="P175" s="448">
        <f t="shared" si="86"/>
        <v>0</v>
      </c>
      <c r="Q175" s="448">
        <f t="shared" si="87"/>
        <v>0</v>
      </c>
      <c r="R175" s="448"/>
      <c r="S175" s="448">
        <f t="shared" si="88"/>
        <v>0</v>
      </c>
      <c r="T175" s="553"/>
      <c r="U175" s="553"/>
      <c r="V175" s="549"/>
      <c r="W175" s="448"/>
      <c r="X175" s="448"/>
      <c r="Y175" s="448">
        <f t="shared" si="89"/>
        <v>0</v>
      </c>
      <c r="Z175" s="448">
        <f t="shared" si="90"/>
        <v>0</v>
      </c>
      <c r="AA175" s="448">
        <f t="shared" si="78"/>
        <v>0</v>
      </c>
      <c r="AB175" s="448">
        <f t="shared" si="79"/>
        <v>0</v>
      </c>
      <c r="AC175" s="476"/>
      <c r="AD175" s="450">
        <f t="shared" si="91"/>
        <v>0</v>
      </c>
      <c r="AE175" s="517"/>
      <c r="AF175" s="438"/>
    </row>
    <row r="176" spans="1:33" s="458" customFormat="1" ht="19.5">
      <c r="A176" s="541">
        <v>310</v>
      </c>
      <c r="B176" s="541"/>
      <c r="C176" s="541"/>
      <c r="D176" s="550">
        <v>21065</v>
      </c>
      <c r="E176" s="496">
        <v>18610</v>
      </c>
      <c r="F176" s="496"/>
      <c r="G176" s="453">
        <f t="shared" si="80"/>
        <v>39675</v>
      </c>
      <c r="H176" s="551">
        <v>1209</v>
      </c>
      <c r="I176" s="453">
        <v>3286</v>
      </c>
      <c r="J176" s="496">
        <v>2120</v>
      </c>
      <c r="K176" s="456">
        <f t="shared" si="81"/>
        <v>46290</v>
      </c>
      <c r="L176" s="453">
        <f t="shared" si="82"/>
        <v>59512.5</v>
      </c>
      <c r="M176" s="546">
        <f t="shared" si="83"/>
        <v>49593.75</v>
      </c>
      <c r="N176" s="547">
        <f t="shared" si="84"/>
        <v>0</v>
      </c>
      <c r="O176" s="448">
        <f t="shared" si="85"/>
        <v>0</v>
      </c>
      <c r="P176" s="448">
        <f t="shared" si="86"/>
        <v>0</v>
      </c>
      <c r="Q176" s="448">
        <f t="shared" si="87"/>
        <v>0</v>
      </c>
      <c r="R176" s="448"/>
      <c r="S176" s="448">
        <f t="shared" si="88"/>
        <v>0</v>
      </c>
      <c r="T176" s="553"/>
      <c r="U176" s="553"/>
      <c r="V176" s="549"/>
      <c r="W176" s="448"/>
      <c r="X176" s="448"/>
      <c r="Y176" s="448">
        <f t="shared" si="89"/>
        <v>0</v>
      </c>
      <c r="Z176" s="448">
        <f t="shared" si="90"/>
        <v>0</v>
      </c>
      <c r="AA176" s="448">
        <f t="shared" si="78"/>
        <v>0</v>
      </c>
      <c r="AB176" s="448">
        <f t="shared" si="79"/>
        <v>0</v>
      </c>
      <c r="AC176" s="476"/>
      <c r="AD176" s="450">
        <f t="shared" si="91"/>
        <v>0</v>
      </c>
      <c r="AE176" s="517"/>
      <c r="AF176" s="438"/>
    </row>
    <row r="177" spans="1:92" s="568" customFormat="1" ht="20.45" customHeight="1">
      <c r="A177" s="561" t="s">
        <v>508</v>
      </c>
      <c r="B177" s="562">
        <f>SUM(B126:B176)</f>
        <v>86</v>
      </c>
      <c r="C177" s="562">
        <f>SUM(C126:C176)</f>
        <v>0</v>
      </c>
      <c r="D177" s="563"/>
      <c r="E177" s="563"/>
      <c r="F177" s="563"/>
      <c r="G177" s="563"/>
      <c r="H177" s="563"/>
      <c r="I177" s="563"/>
      <c r="J177" s="563"/>
      <c r="K177" s="564"/>
      <c r="L177" s="565"/>
      <c r="M177" s="563"/>
      <c r="N177" s="562">
        <f t="shared" ref="N177:AD177" si="92">SUM(N126:N176)</f>
        <v>0</v>
      </c>
      <c r="O177" s="562">
        <f t="shared" si="92"/>
        <v>0</v>
      </c>
      <c r="P177" s="562">
        <f t="shared" si="92"/>
        <v>0</v>
      </c>
      <c r="Q177" s="562">
        <f t="shared" si="92"/>
        <v>0</v>
      </c>
      <c r="R177" s="562">
        <f t="shared" si="92"/>
        <v>0</v>
      </c>
      <c r="S177" s="562">
        <f t="shared" si="92"/>
        <v>0</v>
      </c>
      <c r="T177" s="562">
        <f t="shared" si="92"/>
        <v>0</v>
      </c>
      <c r="U177" s="562">
        <f t="shared" si="92"/>
        <v>0</v>
      </c>
      <c r="V177" s="562">
        <f t="shared" si="92"/>
        <v>0</v>
      </c>
      <c r="W177" s="562">
        <f t="shared" si="92"/>
        <v>0</v>
      </c>
      <c r="X177" s="562">
        <f t="shared" si="92"/>
        <v>0</v>
      </c>
      <c r="Y177" s="562">
        <f t="shared" si="92"/>
        <v>0</v>
      </c>
      <c r="Z177" s="562">
        <f t="shared" si="92"/>
        <v>0</v>
      </c>
      <c r="AA177" s="562">
        <f t="shared" si="92"/>
        <v>0</v>
      </c>
      <c r="AB177" s="562">
        <f t="shared" si="92"/>
        <v>0</v>
      </c>
      <c r="AC177" s="562">
        <f t="shared" si="92"/>
        <v>0</v>
      </c>
      <c r="AD177" s="562">
        <f t="shared" si="92"/>
        <v>0</v>
      </c>
      <c r="AE177" s="566">
        <f>AB177+AA177+Z177+Y177+O177+N177</f>
        <v>0</v>
      </c>
      <c r="AF177" s="567"/>
    </row>
    <row r="178" spans="1:92" s="438" customFormat="1" ht="30" customHeight="1">
      <c r="A178" s="569" t="s">
        <v>509</v>
      </c>
      <c r="B178" s="569">
        <v>5</v>
      </c>
      <c r="C178" s="569"/>
      <c r="D178" s="556">
        <v>18515</v>
      </c>
      <c r="E178" s="556">
        <v>15860</v>
      </c>
      <c r="F178" s="570"/>
      <c r="G178" s="446">
        <f>SUM(D178:F178)</f>
        <v>34375</v>
      </c>
      <c r="H178" s="571">
        <v>2593</v>
      </c>
      <c r="I178" s="556">
        <v>2088</v>
      </c>
      <c r="J178" s="496">
        <v>1577</v>
      </c>
      <c r="K178" s="496">
        <f>SUM(D178:J178)</f>
        <v>75008</v>
      </c>
      <c r="L178" s="496">
        <f>G178*1.5</f>
        <v>51562.5</v>
      </c>
      <c r="M178" s="546">
        <f>G178*2</f>
        <v>68750</v>
      </c>
      <c r="N178" s="572">
        <f>G178*C178*12</f>
        <v>0</v>
      </c>
      <c r="O178" s="448">
        <f>ROUND((K178/30*16),0)*C178</f>
        <v>0</v>
      </c>
      <c r="P178" s="511">
        <f>H178*C178*12</f>
        <v>0</v>
      </c>
      <c r="Q178" s="511">
        <f>J178*C178*12</f>
        <v>0</v>
      </c>
      <c r="R178" s="511"/>
      <c r="S178" s="511">
        <f>SUM(P178:R178)</f>
        <v>0</v>
      </c>
      <c r="T178" s="553"/>
      <c r="U178" s="553"/>
      <c r="V178" s="573"/>
      <c r="W178" s="574"/>
      <c r="X178" s="575"/>
      <c r="Y178" s="511">
        <f>SUM(S178:X178)</f>
        <v>0</v>
      </c>
      <c r="Z178" s="511">
        <f>I178*C178*12</f>
        <v>0</v>
      </c>
      <c r="AA178" s="511">
        <f>L178*C178</f>
        <v>0</v>
      </c>
      <c r="AB178" s="511">
        <f>M178*C178</f>
        <v>0</v>
      </c>
      <c r="AC178" s="576"/>
      <c r="AD178" s="450">
        <f>N178+O178+Y178+Z178+AA178+AB178</f>
        <v>0</v>
      </c>
      <c r="AE178" s="517" t="s">
        <v>490</v>
      </c>
      <c r="AF178" s="577"/>
      <c r="AG178" s="577"/>
      <c r="AH178" s="577"/>
      <c r="AI178" s="577"/>
    </row>
    <row r="179" spans="1:92" s="438" customFormat="1" ht="34.5" customHeight="1">
      <c r="A179" s="569" t="s">
        <v>510</v>
      </c>
      <c r="B179" s="569">
        <v>5</v>
      </c>
      <c r="C179" s="569"/>
      <c r="D179" s="556">
        <v>16335</v>
      </c>
      <c r="E179" s="556">
        <v>15560</v>
      </c>
      <c r="F179" s="570"/>
      <c r="G179" s="453">
        <f>SUM(D179:F179)</f>
        <v>31895</v>
      </c>
      <c r="H179" s="556">
        <v>2480</v>
      </c>
      <c r="I179" s="556">
        <v>1998</v>
      </c>
      <c r="J179" s="496">
        <v>1509</v>
      </c>
      <c r="K179" s="496">
        <f>SUM(D179:J179)</f>
        <v>69777</v>
      </c>
      <c r="L179" s="496">
        <f>G179*1.5</f>
        <v>47842.5</v>
      </c>
      <c r="M179" s="546">
        <f>G179*2</f>
        <v>63790</v>
      </c>
      <c r="N179" s="572">
        <f>G179*C179*12</f>
        <v>0</v>
      </c>
      <c r="O179" s="448">
        <f>ROUND((K179/30*16),0)*C179</f>
        <v>0</v>
      </c>
      <c r="P179" s="511">
        <f>H179*C179*12</f>
        <v>0</v>
      </c>
      <c r="Q179" s="511">
        <f>J179*C179*12</f>
        <v>0</v>
      </c>
      <c r="R179" s="511"/>
      <c r="S179" s="511">
        <f>SUM(P179:R179)</f>
        <v>0</v>
      </c>
      <c r="T179" s="553"/>
      <c r="U179" s="553"/>
      <c r="V179" s="573"/>
      <c r="W179" s="574"/>
      <c r="X179" s="511"/>
      <c r="Y179" s="511">
        <f>SUM(S179:X179)</f>
        <v>0</v>
      </c>
      <c r="Z179" s="511">
        <f>I179*C179*12</f>
        <v>0</v>
      </c>
      <c r="AA179" s="511">
        <f>L179*C179</f>
        <v>0</v>
      </c>
      <c r="AB179" s="511">
        <f>M179*C179</f>
        <v>0</v>
      </c>
      <c r="AC179" s="576"/>
      <c r="AD179" s="450">
        <f>N179+O179+Y179+Z179+AA179+AB179</f>
        <v>0</v>
      </c>
      <c r="AE179" s="517" t="s">
        <v>490</v>
      </c>
      <c r="AF179" s="577"/>
      <c r="AG179" s="577"/>
      <c r="AH179" s="577"/>
      <c r="AI179" s="577"/>
    </row>
    <row r="180" spans="1:92" s="438" customFormat="1" ht="21" customHeight="1">
      <c r="A180" s="578" t="s">
        <v>511</v>
      </c>
      <c r="B180" s="579">
        <f>SUM(B178:B179)</f>
        <v>10</v>
      </c>
      <c r="C180" s="579">
        <f>SUM(C178:C179)</f>
        <v>0</v>
      </c>
      <c r="D180" s="580"/>
      <c r="E180" s="580"/>
      <c r="F180" s="580"/>
      <c r="G180" s="581"/>
      <c r="H180" s="580"/>
      <c r="I180" s="580"/>
      <c r="J180" s="582"/>
      <c r="K180" s="583"/>
      <c r="L180" s="583"/>
      <c r="M180" s="584"/>
      <c r="N180" s="585">
        <f t="shared" ref="N180:X180" si="93">SUM(N178:N179)</f>
        <v>0</v>
      </c>
      <c r="O180" s="583">
        <f t="shared" si="93"/>
        <v>0</v>
      </c>
      <c r="P180" s="583">
        <f t="shared" si="93"/>
        <v>0</v>
      </c>
      <c r="Q180" s="583">
        <f t="shared" si="93"/>
        <v>0</v>
      </c>
      <c r="R180" s="583">
        <f t="shared" si="93"/>
        <v>0</v>
      </c>
      <c r="S180" s="583">
        <f t="shared" si="93"/>
        <v>0</v>
      </c>
      <c r="T180" s="583">
        <f t="shared" si="93"/>
        <v>0</v>
      </c>
      <c r="U180" s="583">
        <f t="shared" si="93"/>
        <v>0</v>
      </c>
      <c r="V180" s="583">
        <f t="shared" si="93"/>
        <v>0</v>
      </c>
      <c r="W180" s="583">
        <f t="shared" si="93"/>
        <v>0</v>
      </c>
      <c r="X180" s="583">
        <f t="shared" si="93"/>
        <v>0</v>
      </c>
      <c r="Y180" s="583">
        <f>SUM(X178:Y179)</f>
        <v>0</v>
      </c>
      <c r="Z180" s="583">
        <f>SUM(Z178:Z179)</f>
        <v>0</v>
      </c>
      <c r="AA180" s="583">
        <f>SUM(AA178:AA179)</f>
        <v>0</v>
      </c>
      <c r="AB180" s="583">
        <f>SUM(AB178:AB179)</f>
        <v>0</v>
      </c>
      <c r="AC180" s="583">
        <f>SUM(AC178:AC179)</f>
        <v>0</v>
      </c>
      <c r="AD180" s="584">
        <f>SUM(AD178:AD179)</f>
        <v>0</v>
      </c>
      <c r="AE180" s="517" t="s">
        <v>490</v>
      </c>
      <c r="AF180" s="577"/>
      <c r="AG180" s="577"/>
      <c r="AH180" s="577"/>
      <c r="AI180" s="577"/>
    </row>
    <row r="181" spans="1:92" s="532" customFormat="1" ht="34.5" customHeight="1">
      <c r="A181" s="586" t="s">
        <v>512</v>
      </c>
      <c r="B181" s="587">
        <f t="shared" ref="B181:AD181" si="94">B177+B180</f>
        <v>96</v>
      </c>
      <c r="C181" s="587">
        <f t="shared" si="94"/>
        <v>0</v>
      </c>
      <c r="D181" s="587">
        <f t="shared" si="94"/>
        <v>0</v>
      </c>
      <c r="E181" s="587">
        <f t="shared" si="94"/>
        <v>0</v>
      </c>
      <c r="F181" s="587">
        <f t="shared" si="94"/>
        <v>0</v>
      </c>
      <c r="G181" s="587">
        <f t="shared" si="94"/>
        <v>0</v>
      </c>
      <c r="H181" s="587">
        <f t="shared" si="94"/>
        <v>0</v>
      </c>
      <c r="I181" s="587">
        <f t="shared" si="94"/>
        <v>0</v>
      </c>
      <c r="J181" s="587">
        <f t="shared" si="94"/>
        <v>0</v>
      </c>
      <c r="K181" s="587">
        <f t="shared" si="94"/>
        <v>0</v>
      </c>
      <c r="L181" s="587">
        <f t="shared" si="94"/>
        <v>0</v>
      </c>
      <c r="M181" s="588">
        <f t="shared" si="94"/>
        <v>0</v>
      </c>
      <c r="N181" s="589">
        <f t="shared" si="94"/>
        <v>0</v>
      </c>
      <c r="O181" s="587">
        <f t="shared" si="94"/>
        <v>0</v>
      </c>
      <c r="P181" s="587">
        <f t="shared" si="94"/>
        <v>0</v>
      </c>
      <c r="Q181" s="587">
        <f t="shared" si="94"/>
        <v>0</v>
      </c>
      <c r="R181" s="587">
        <f t="shared" si="94"/>
        <v>0</v>
      </c>
      <c r="S181" s="587">
        <f t="shared" si="94"/>
        <v>0</v>
      </c>
      <c r="T181" s="587">
        <f t="shared" si="94"/>
        <v>0</v>
      </c>
      <c r="U181" s="587">
        <f t="shared" si="94"/>
        <v>0</v>
      </c>
      <c r="V181" s="587">
        <f t="shared" si="94"/>
        <v>0</v>
      </c>
      <c r="W181" s="587">
        <f t="shared" si="94"/>
        <v>0</v>
      </c>
      <c r="X181" s="587">
        <f t="shared" si="94"/>
        <v>0</v>
      </c>
      <c r="Y181" s="587">
        <f t="shared" si="94"/>
        <v>0</v>
      </c>
      <c r="Z181" s="587">
        <f t="shared" si="94"/>
        <v>0</v>
      </c>
      <c r="AA181" s="587">
        <f t="shared" si="94"/>
        <v>0</v>
      </c>
      <c r="AB181" s="587">
        <f t="shared" si="94"/>
        <v>0</v>
      </c>
      <c r="AC181" s="587">
        <f t="shared" si="94"/>
        <v>0</v>
      </c>
      <c r="AD181" s="587">
        <f t="shared" si="94"/>
        <v>0</v>
      </c>
      <c r="AE181" s="590"/>
      <c r="AF181" s="591"/>
      <c r="AG181" s="591"/>
      <c r="AH181" s="591"/>
      <c r="AI181" s="591"/>
    </row>
    <row r="182" spans="1:92" s="598" customFormat="1" ht="30" customHeight="1">
      <c r="A182" s="592" t="s">
        <v>390</v>
      </c>
      <c r="B182" s="592">
        <f t="shared" ref="B182:AD182" si="95">B181+B123</f>
        <v>345</v>
      </c>
      <c r="C182" s="593">
        <f t="shared" si="95"/>
        <v>0</v>
      </c>
      <c r="D182" s="592">
        <f t="shared" si="95"/>
        <v>0</v>
      </c>
      <c r="E182" s="592">
        <f t="shared" si="95"/>
        <v>0</v>
      </c>
      <c r="F182" s="592">
        <f t="shared" si="95"/>
        <v>0</v>
      </c>
      <c r="G182" s="592">
        <f t="shared" si="95"/>
        <v>0</v>
      </c>
      <c r="H182" s="592">
        <f t="shared" si="95"/>
        <v>0</v>
      </c>
      <c r="I182" s="592">
        <f t="shared" si="95"/>
        <v>0</v>
      </c>
      <c r="J182" s="592">
        <f t="shared" si="95"/>
        <v>0</v>
      </c>
      <c r="K182" s="592">
        <f t="shared" si="95"/>
        <v>0</v>
      </c>
      <c r="L182" s="592">
        <f t="shared" si="95"/>
        <v>0</v>
      </c>
      <c r="M182" s="594">
        <f t="shared" si="95"/>
        <v>0</v>
      </c>
      <c r="N182" s="595">
        <f t="shared" si="95"/>
        <v>0</v>
      </c>
      <c r="O182" s="592">
        <f t="shared" si="95"/>
        <v>0</v>
      </c>
      <c r="P182" s="592">
        <f t="shared" si="95"/>
        <v>0</v>
      </c>
      <c r="Q182" s="592">
        <f t="shared" si="95"/>
        <v>0</v>
      </c>
      <c r="R182" s="592">
        <f t="shared" si="95"/>
        <v>0</v>
      </c>
      <c r="S182" s="592">
        <f t="shared" si="95"/>
        <v>0</v>
      </c>
      <c r="T182" s="592">
        <f t="shared" si="95"/>
        <v>0</v>
      </c>
      <c r="U182" s="592">
        <f t="shared" si="95"/>
        <v>0</v>
      </c>
      <c r="V182" s="592">
        <f t="shared" si="95"/>
        <v>0</v>
      </c>
      <c r="W182" s="592">
        <f t="shared" si="95"/>
        <v>0</v>
      </c>
      <c r="X182" s="592">
        <f t="shared" si="95"/>
        <v>0</v>
      </c>
      <c r="Y182" s="592">
        <f t="shared" si="95"/>
        <v>0</v>
      </c>
      <c r="Z182" s="592">
        <f t="shared" si="95"/>
        <v>0</v>
      </c>
      <c r="AA182" s="592">
        <f t="shared" si="95"/>
        <v>0</v>
      </c>
      <c r="AB182" s="592">
        <f t="shared" si="95"/>
        <v>0</v>
      </c>
      <c r="AC182" s="592">
        <f t="shared" si="95"/>
        <v>0</v>
      </c>
      <c r="AD182" s="592">
        <f t="shared" si="95"/>
        <v>0</v>
      </c>
      <c r="AE182" s="596"/>
      <c r="AF182" s="597"/>
      <c r="AG182" s="597"/>
      <c r="AH182" s="597"/>
      <c r="AI182" s="597"/>
      <c r="AJ182" s="597"/>
      <c r="AK182" s="597"/>
      <c r="AL182" s="597"/>
      <c r="AM182" s="597"/>
      <c r="AN182" s="597"/>
      <c r="AO182" s="597"/>
      <c r="AP182" s="597"/>
      <c r="AQ182" s="597"/>
      <c r="AR182" s="597"/>
      <c r="AS182" s="597"/>
      <c r="AT182" s="597"/>
      <c r="AU182" s="597"/>
      <c r="AV182" s="597"/>
      <c r="AW182" s="597"/>
      <c r="AX182" s="597"/>
      <c r="AY182" s="597"/>
      <c r="AZ182" s="597"/>
      <c r="BA182" s="597"/>
      <c r="BB182" s="597"/>
      <c r="BC182" s="597"/>
      <c r="BD182" s="597"/>
      <c r="BE182" s="597"/>
      <c r="BF182" s="597"/>
      <c r="BG182" s="597"/>
      <c r="BH182" s="597"/>
      <c r="BI182" s="597"/>
      <c r="BJ182" s="597"/>
      <c r="BK182" s="597"/>
      <c r="BL182" s="597"/>
      <c r="BM182" s="597"/>
      <c r="BN182" s="597"/>
      <c r="BO182" s="597"/>
      <c r="BP182" s="597"/>
      <c r="BQ182" s="597"/>
      <c r="BR182" s="597"/>
      <c r="BS182" s="597"/>
      <c r="BT182" s="597"/>
      <c r="BU182" s="597"/>
      <c r="BV182" s="597"/>
      <c r="BW182" s="597"/>
      <c r="BX182" s="597"/>
      <c r="BY182" s="597"/>
      <c r="BZ182" s="597"/>
      <c r="CA182" s="597"/>
      <c r="CB182" s="597"/>
      <c r="CC182" s="597"/>
      <c r="CD182" s="597"/>
      <c r="CE182" s="597"/>
      <c r="CF182" s="597"/>
      <c r="CG182" s="597"/>
      <c r="CH182" s="597"/>
      <c r="CI182" s="597"/>
      <c r="CJ182" s="597"/>
      <c r="CK182" s="597"/>
      <c r="CL182" s="597"/>
      <c r="CM182" s="597"/>
      <c r="CN182" s="597"/>
    </row>
    <row r="183" spans="1:92" s="597" customFormat="1" ht="29.25" customHeight="1">
      <c r="A183" s="1366" t="s">
        <v>513</v>
      </c>
      <c r="B183" s="1366"/>
      <c r="C183" s="1366"/>
      <c r="D183" s="1366"/>
      <c r="E183" s="1366"/>
      <c r="F183" s="1366"/>
      <c r="G183" s="1366"/>
      <c r="H183" s="1366"/>
      <c r="I183" s="1366"/>
      <c r="J183" s="1366"/>
      <c r="K183" s="1366"/>
      <c r="L183" s="1366"/>
      <c r="M183" s="1366"/>
      <c r="N183" s="595"/>
      <c r="O183" s="592"/>
      <c r="P183" s="599"/>
      <c r="Q183" s="599"/>
      <c r="R183" s="599"/>
      <c r="S183" s="600">
        <f>SUM(P183:R183)</f>
        <v>0</v>
      </c>
      <c r="T183" s="592"/>
      <c r="U183" s="592"/>
      <c r="V183" s="592"/>
      <c r="W183" s="592"/>
      <c r="X183" s="592"/>
      <c r="Y183" s="600">
        <f>SUM(S183:W183)</f>
        <v>0</v>
      </c>
      <c r="Z183" s="592"/>
      <c r="AA183" s="592"/>
      <c r="AB183" s="592"/>
      <c r="AC183" s="592"/>
      <c r="AD183" s="601">
        <f>N183+O183+Y183+Z183+AA183+AB183</f>
        <v>0</v>
      </c>
      <c r="AE183" s="596" t="s">
        <v>514</v>
      </c>
      <c r="AF183" s="602"/>
    </row>
    <row r="184" spans="1:92" s="597" customFormat="1" ht="29.25" customHeight="1">
      <c r="A184" s="1366" t="s">
        <v>515</v>
      </c>
      <c r="B184" s="1366"/>
      <c r="C184" s="1366"/>
      <c r="D184" s="1366"/>
      <c r="E184" s="1366"/>
      <c r="F184" s="1366"/>
      <c r="G184" s="1366"/>
      <c r="H184" s="1366"/>
      <c r="I184" s="1366"/>
      <c r="J184" s="1366"/>
      <c r="K184" s="1366"/>
      <c r="L184" s="1366"/>
      <c r="M184" s="1366"/>
      <c r="N184" s="603"/>
      <c r="O184" s="604"/>
      <c r="P184" s="605"/>
      <c r="Q184" s="605"/>
      <c r="R184" s="605"/>
      <c r="S184" s="606"/>
      <c r="T184" s="604"/>
      <c r="U184" s="604"/>
      <c r="V184" s="604"/>
      <c r="W184" s="604"/>
      <c r="X184" s="604"/>
      <c r="Y184" s="606"/>
      <c r="Z184" s="604"/>
      <c r="AA184" s="604"/>
      <c r="AB184" s="604"/>
      <c r="AC184" s="604"/>
      <c r="AD184" s="601"/>
      <c r="AE184" s="607"/>
      <c r="AF184" s="602"/>
    </row>
    <row r="185" spans="1:92" s="597" customFormat="1" ht="29.25" customHeight="1">
      <c r="A185" s="608" t="s">
        <v>516</v>
      </c>
      <c r="B185" s="609"/>
      <c r="C185" s="609"/>
      <c r="D185" s="609"/>
      <c r="E185" s="609"/>
      <c r="F185" s="609"/>
      <c r="G185" s="609"/>
      <c r="H185" s="609"/>
      <c r="I185" s="609"/>
      <c r="J185" s="609"/>
      <c r="K185" s="609"/>
      <c r="L185" s="609"/>
      <c r="M185" s="609"/>
      <c r="N185" s="610"/>
      <c r="O185" s="604"/>
      <c r="P185" s="605"/>
      <c r="Q185" s="605"/>
      <c r="R185" s="605"/>
      <c r="S185" s="606"/>
      <c r="T185" s="604"/>
      <c r="U185" s="604"/>
      <c r="V185" s="604"/>
      <c r="W185" s="604"/>
      <c r="X185" s="604"/>
      <c r="Y185" s="606"/>
      <c r="Z185" s="604"/>
      <c r="AA185" s="604"/>
      <c r="AB185" s="604"/>
      <c r="AC185" s="604"/>
      <c r="AD185" s="601">
        <f>N185+O185+Y185+Z185+AA185+AB185</f>
        <v>0</v>
      </c>
      <c r="AE185" s="607"/>
      <c r="AF185" s="602"/>
    </row>
    <row r="186" spans="1:92" s="597" customFormat="1" ht="48.75" customHeight="1" thickBot="1">
      <c r="A186" s="1368" t="s">
        <v>517</v>
      </c>
      <c r="B186" s="1368"/>
      <c r="C186" s="1368"/>
      <c r="D186" s="1368"/>
      <c r="E186" s="1368"/>
      <c r="F186" s="1368"/>
      <c r="G186" s="1368"/>
      <c r="H186" s="1368"/>
      <c r="I186" s="1368"/>
      <c r="J186" s="1368"/>
      <c r="K186" s="1368"/>
      <c r="L186" s="1368"/>
      <c r="M186" s="1368"/>
      <c r="N186" s="611"/>
      <c r="O186" s="612"/>
      <c r="P186" s="612"/>
      <c r="Q186" s="612"/>
      <c r="R186" s="612"/>
      <c r="S186" s="613">
        <f>SUM(P186:R186)</f>
        <v>0</v>
      </c>
      <c r="T186" s="612"/>
      <c r="U186" s="612"/>
      <c r="V186" s="612"/>
      <c r="W186" s="612"/>
      <c r="X186" s="612"/>
      <c r="Y186" s="613">
        <f>SUM(S186:W186)</f>
        <v>0</v>
      </c>
      <c r="Z186" s="612"/>
      <c r="AA186" s="612"/>
      <c r="AB186" s="612"/>
      <c r="AC186" s="604"/>
      <c r="AD186" s="601">
        <f>N186+O186+Y186+Z186+AA186+AB186+AC186</f>
        <v>0</v>
      </c>
      <c r="AE186" s="607"/>
    </row>
    <row r="187" spans="1:92" s="597" customFormat="1" ht="30" customHeight="1" thickTop="1" thickBot="1">
      <c r="A187" s="1369" t="s">
        <v>390</v>
      </c>
      <c r="B187" s="1369"/>
      <c r="C187" s="1369"/>
      <c r="D187" s="1369"/>
      <c r="E187" s="1369"/>
      <c r="F187" s="1369"/>
      <c r="G187" s="1369"/>
      <c r="H187" s="1369"/>
      <c r="I187" s="1369"/>
      <c r="J187" s="1369"/>
      <c r="K187" s="1369"/>
      <c r="L187" s="1369"/>
      <c r="M187" s="1369"/>
      <c r="N187" s="614">
        <f t="shared" ref="N187:T187" si="96">SUM(N182:N186)</f>
        <v>0</v>
      </c>
      <c r="O187" s="614">
        <f t="shared" si="96"/>
        <v>0</v>
      </c>
      <c r="P187" s="614">
        <f t="shared" si="96"/>
        <v>0</v>
      </c>
      <c r="Q187" s="614">
        <f t="shared" si="96"/>
        <v>0</v>
      </c>
      <c r="R187" s="614">
        <f t="shared" si="96"/>
        <v>0</v>
      </c>
      <c r="S187" s="614">
        <f t="shared" si="96"/>
        <v>0</v>
      </c>
      <c r="T187" s="614">
        <f t="shared" si="96"/>
        <v>0</v>
      </c>
      <c r="U187" s="614">
        <f>U182</f>
        <v>0</v>
      </c>
      <c r="V187" s="614">
        <f t="shared" ref="V187:AD187" si="97">SUM(V182:V186)</f>
        <v>0</v>
      </c>
      <c r="W187" s="614">
        <f t="shared" si="97"/>
        <v>0</v>
      </c>
      <c r="X187" s="614">
        <f t="shared" si="97"/>
        <v>0</v>
      </c>
      <c r="Y187" s="614">
        <f t="shared" si="97"/>
        <v>0</v>
      </c>
      <c r="Z187" s="614">
        <f t="shared" si="97"/>
        <v>0</v>
      </c>
      <c r="AA187" s="614">
        <f t="shared" si="97"/>
        <v>0</v>
      </c>
      <c r="AB187" s="614">
        <f t="shared" si="97"/>
        <v>0</v>
      </c>
      <c r="AC187" s="614">
        <f t="shared" si="97"/>
        <v>0</v>
      </c>
      <c r="AD187" s="615">
        <f t="shared" si="97"/>
        <v>0</v>
      </c>
      <c r="AE187" s="616"/>
    </row>
    <row r="188" spans="1:92" ht="20.25" thickTop="1">
      <c r="A188" s="577"/>
      <c r="B188" s="577"/>
      <c r="C188" s="577"/>
      <c r="D188" s="617"/>
      <c r="E188" s="617"/>
      <c r="F188" s="617"/>
      <c r="G188" s="617"/>
      <c r="H188" s="617"/>
      <c r="I188" s="617"/>
      <c r="J188" s="617"/>
      <c r="K188" s="617"/>
      <c r="L188" s="617"/>
      <c r="M188" s="617"/>
      <c r="N188" s="617"/>
      <c r="O188" s="617"/>
      <c r="P188" s="617"/>
      <c r="Q188" s="617"/>
      <c r="R188" s="617"/>
      <c r="S188" s="617"/>
      <c r="T188" s="1370"/>
      <c r="U188" s="1370"/>
      <c r="V188" s="1370"/>
      <c r="W188" s="617"/>
      <c r="X188" s="617"/>
      <c r="Y188" s="617"/>
      <c r="Z188" s="617"/>
      <c r="AA188" s="617"/>
      <c r="AB188" s="617"/>
      <c r="AC188" s="617"/>
      <c r="AD188" s="617"/>
      <c r="AE188" s="618"/>
      <c r="AF188" s="577"/>
    </row>
    <row r="189" spans="1:92" s="622" customFormat="1" ht="18" customHeight="1">
      <c r="A189" s="492" t="s">
        <v>518</v>
      </c>
      <c r="B189" s="492"/>
      <c r="C189" s="492"/>
      <c r="D189" s="619"/>
      <c r="E189" s="619"/>
      <c r="F189" s="619"/>
      <c r="G189" s="619"/>
      <c r="H189" s="619"/>
      <c r="I189" s="619"/>
      <c r="J189" s="619"/>
      <c r="K189" s="619"/>
      <c r="L189" s="619"/>
      <c r="M189" s="619"/>
      <c r="N189" s="619"/>
      <c r="O189" s="619"/>
      <c r="P189" s="619"/>
      <c r="Q189" s="619"/>
      <c r="R189" s="619"/>
      <c r="S189" s="619"/>
      <c r="T189" s="619"/>
      <c r="U189" s="619"/>
      <c r="V189" s="619"/>
      <c r="W189" s="619"/>
      <c r="X189" s="619"/>
      <c r="Y189" s="619"/>
      <c r="Z189" s="619"/>
      <c r="AA189" s="1371" t="s">
        <v>519</v>
      </c>
      <c r="AB189" s="1371"/>
      <c r="AC189" s="620"/>
      <c r="AD189" s="621"/>
      <c r="AE189" s="618"/>
      <c r="AF189" s="492"/>
    </row>
    <row r="190" spans="1:92" s="622" customFormat="1" ht="18" customHeight="1">
      <c r="A190" s="492" t="s">
        <v>520</v>
      </c>
      <c r="B190" s="492"/>
      <c r="C190" s="492"/>
      <c r="D190" s="619"/>
      <c r="E190" s="619"/>
      <c r="F190" s="619"/>
      <c r="G190" s="619"/>
      <c r="H190" s="619"/>
      <c r="I190" s="619"/>
      <c r="J190" s="619"/>
      <c r="K190" s="619"/>
      <c r="L190" s="619"/>
      <c r="M190" s="619"/>
      <c r="N190" s="619"/>
      <c r="O190" s="619"/>
      <c r="P190" s="619"/>
      <c r="Q190" s="619"/>
      <c r="R190" s="619"/>
      <c r="S190" s="619"/>
      <c r="T190" s="619"/>
      <c r="U190" s="619"/>
      <c r="V190" s="619"/>
      <c r="W190" s="619"/>
      <c r="X190" s="619"/>
      <c r="Y190" s="619"/>
      <c r="Z190" s="619"/>
      <c r="AA190" s="1371" t="s">
        <v>521</v>
      </c>
      <c r="AB190" s="1371"/>
      <c r="AC190" s="620"/>
      <c r="AD190" s="621"/>
      <c r="AE190" s="618"/>
      <c r="AF190" s="492"/>
    </row>
    <row r="191" spans="1:92" s="622" customFormat="1" ht="18" customHeight="1" thickBot="1">
      <c r="A191" s="492" t="s">
        <v>522</v>
      </c>
      <c r="B191" s="492"/>
      <c r="C191" s="492"/>
      <c r="D191" s="619"/>
      <c r="E191" s="619"/>
      <c r="F191" s="619"/>
      <c r="G191" s="619"/>
      <c r="H191" s="619"/>
      <c r="I191" s="619"/>
      <c r="J191" s="619"/>
      <c r="K191" s="619"/>
      <c r="L191" s="619"/>
      <c r="M191" s="619"/>
      <c r="N191" s="619"/>
      <c r="O191" s="619"/>
      <c r="P191" s="619"/>
      <c r="Q191" s="619"/>
      <c r="R191" s="619"/>
      <c r="S191" s="619"/>
      <c r="T191" s="619"/>
      <c r="U191" s="619"/>
      <c r="V191" s="619"/>
      <c r="W191" s="619"/>
      <c r="X191" s="619"/>
      <c r="Y191" s="619"/>
      <c r="Z191" s="619"/>
      <c r="AA191" s="1371" t="s">
        <v>523</v>
      </c>
      <c r="AB191" s="1371"/>
      <c r="AC191" s="620"/>
      <c r="AD191" s="621"/>
      <c r="AE191" s="618"/>
      <c r="AF191" s="492"/>
    </row>
    <row r="192" spans="1:92" s="622" customFormat="1" ht="18" customHeight="1" thickTop="1" thickBot="1">
      <c r="A192" s="492" t="s">
        <v>524</v>
      </c>
      <c r="B192" s="492"/>
      <c r="C192" s="492"/>
      <c r="D192" s="619"/>
      <c r="E192" s="619"/>
      <c r="F192" s="619"/>
      <c r="G192" s="619"/>
      <c r="H192" s="619"/>
      <c r="I192" s="619"/>
      <c r="J192" s="619"/>
      <c r="K192" s="619"/>
      <c r="L192" s="619"/>
      <c r="M192" s="619"/>
      <c r="N192" s="619"/>
      <c r="O192" s="619"/>
      <c r="P192" s="619"/>
      <c r="Q192" s="619"/>
      <c r="R192" s="619"/>
      <c r="S192" s="619"/>
      <c r="T192" s="619"/>
      <c r="U192" s="619"/>
      <c r="V192" s="619"/>
      <c r="W192" s="619"/>
      <c r="X192" s="619"/>
      <c r="Y192" s="619"/>
      <c r="Z192" s="619"/>
      <c r="AA192" s="1367" t="s">
        <v>525</v>
      </c>
      <c r="AB192" s="1367"/>
      <c r="AC192" s="623"/>
      <c r="AD192" s="624">
        <f>AD187+AD189+AD190+AD191</f>
        <v>0</v>
      </c>
      <c r="AE192" s="618"/>
      <c r="AF192" s="492"/>
    </row>
    <row r="193" spans="1:32" s="622" customFormat="1" ht="18" customHeight="1" thickTop="1">
      <c r="A193" s="492" t="s">
        <v>526</v>
      </c>
      <c r="B193" s="492"/>
      <c r="C193" s="492"/>
      <c r="D193" s="619"/>
      <c r="E193" s="619"/>
      <c r="F193" s="619"/>
      <c r="G193" s="619"/>
      <c r="H193" s="619"/>
      <c r="I193" s="619"/>
      <c r="J193" s="619"/>
      <c r="K193" s="619"/>
      <c r="L193" s="619"/>
      <c r="M193" s="619"/>
      <c r="N193" s="619"/>
      <c r="O193" s="619"/>
      <c r="P193" s="619"/>
      <c r="Q193" s="619"/>
      <c r="R193" s="619"/>
      <c r="S193" s="619"/>
      <c r="T193" s="619"/>
      <c r="U193" s="619"/>
      <c r="V193" s="619"/>
      <c r="W193" s="619"/>
      <c r="X193" s="619"/>
      <c r="Y193" s="619"/>
      <c r="Z193" s="619"/>
      <c r="AA193" s="625"/>
      <c r="AB193" s="625"/>
      <c r="AC193" s="625"/>
      <c r="AD193" s="621"/>
      <c r="AE193" s="618"/>
      <c r="AF193" s="492"/>
    </row>
    <row r="194" spans="1:32" s="622" customFormat="1" ht="18" customHeight="1">
      <c r="A194" s="439"/>
      <c r="B194" s="492"/>
      <c r="C194" s="492"/>
      <c r="D194" s="619"/>
      <c r="E194" s="619"/>
      <c r="F194" s="619"/>
      <c r="G194" s="619"/>
      <c r="H194" s="619"/>
      <c r="I194" s="619"/>
      <c r="J194" s="619"/>
      <c r="K194" s="619"/>
      <c r="L194" s="619"/>
      <c r="M194" s="619"/>
      <c r="N194" s="619"/>
      <c r="O194" s="619"/>
      <c r="P194" s="619"/>
      <c r="Q194" s="619"/>
      <c r="R194" s="619"/>
      <c r="S194" s="619"/>
      <c r="T194" s="619"/>
      <c r="U194" s="619"/>
      <c r="V194" s="619"/>
      <c r="W194" s="619"/>
      <c r="X194" s="619"/>
      <c r="Y194" s="619"/>
      <c r="Z194" s="619"/>
      <c r="AA194" s="619"/>
      <c r="AB194" s="619"/>
      <c r="AC194" s="619"/>
      <c r="AD194" s="619"/>
      <c r="AE194" s="618"/>
      <c r="AF194" s="492"/>
    </row>
  </sheetData>
  <mergeCells count="43">
    <mergeCell ref="A1:D1"/>
    <mergeCell ref="A2:H2"/>
    <mergeCell ref="A3:A6"/>
    <mergeCell ref="B3:B6"/>
    <mergeCell ref="C3:C6"/>
    <mergeCell ref="D3:D6"/>
    <mergeCell ref="E3:E6"/>
    <mergeCell ref="F3:F6"/>
    <mergeCell ref="G3:G6"/>
    <mergeCell ref="H3:H6"/>
    <mergeCell ref="I3:I6"/>
    <mergeCell ref="J3:J6"/>
    <mergeCell ref="K3:K6"/>
    <mergeCell ref="L3:L6"/>
    <mergeCell ref="M3:M6"/>
    <mergeCell ref="AE3:AE5"/>
    <mergeCell ref="N4:N5"/>
    <mergeCell ref="O4:O5"/>
    <mergeCell ref="P4:Y4"/>
    <mergeCell ref="Z4:Z5"/>
    <mergeCell ref="AA4:AA5"/>
    <mergeCell ref="AB4:AB5"/>
    <mergeCell ref="AC4:AC5"/>
    <mergeCell ref="AD4:AD5"/>
    <mergeCell ref="S5:S6"/>
    <mergeCell ref="N3:AD3"/>
    <mergeCell ref="T5:T6"/>
    <mergeCell ref="U5:U6"/>
    <mergeCell ref="V5:V6"/>
    <mergeCell ref="W5:W6"/>
    <mergeCell ref="Y5:Y6"/>
    <mergeCell ref="A100:C100"/>
    <mergeCell ref="A122:M122"/>
    <mergeCell ref="A124:C124"/>
    <mergeCell ref="A183:M183"/>
    <mergeCell ref="AA192:AB192"/>
    <mergeCell ref="A186:M186"/>
    <mergeCell ref="A187:M187"/>
    <mergeCell ref="T188:V188"/>
    <mergeCell ref="AA189:AB189"/>
    <mergeCell ref="AA190:AB190"/>
    <mergeCell ref="AA191:AB191"/>
    <mergeCell ref="A184:M184"/>
  </mergeCells>
  <phoneticPr fontId="14" type="noConversion"/>
  <printOptions horizontalCentered="1"/>
  <pageMargins left="0" right="0" top="0.59055118110236204" bottom="0.19685039370078702" header="0.511811023622047" footer="0.19685039370078702"/>
  <pageSetup paperSize="0" scale="38" fitToWidth="0" fitToHeight="0" pageOrder="overThenDown" orientation="portrait" horizontalDpi="0" verticalDpi="0" copies="0"/>
  <headerFooter>
    <oddHeader>&amp;Luser&amp;C 第 &amp;P 頁 &amp;R&amp;D</oddHeader>
    <oddFooter>&amp;C第 &amp;P 頁 &amp;R&amp;A</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topLeftCell="F1" workbookViewId="0">
      <selection activeCell="M5" sqref="M5:N5"/>
    </sheetView>
  </sheetViews>
  <sheetFormatPr defaultRowHeight="16.5"/>
  <cols>
    <col min="1" max="1" width="17.375" style="28" customWidth="1"/>
    <col min="2" max="2" width="9.25" style="28" customWidth="1"/>
    <col min="3" max="3" width="18.125" style="28" customWidth="1"/>
    <col min="4" max="4" width="9.875" style="28" customWidth="1"/>
    <col min="5" max="5" width="18.75" style="28" customWidth="1"/>
    <col min="6" max="7" width="18.25" style="28" customWidth="1"/>
    <col min="8" max="8" width="9.125" style="28" customWidth="1"/>
    <col min="9" max="9" width="17.25" style="28" customWidth="1"/>
    <col min="10" max="11" width="16.125" style="28" customWidth="1"/>
    <col min="12" max="12" width="13.875" style="28" customWidth="1"/>
    <col min="13" max="16" width="16.125" style="28" customWidth="1"/>
    <col min="17" max="17" width="7.75" style="28" customWidth="1"/>
    <col min="18" max="18" width="14" style="28" customWidth="1"/>
    <col min="19" max="19" width="15.75" style="28" customWidth="1"/>
    <col min="20" max="20" width="18.125" style="28" customWidth="1"/>
    <col min="21" max="21" width="9" style="28" customWidth="1"/>
    <col min="22" max="16384" width="9" style="28"/>
  </cols>
  <sheetData>
    <row r="1" spans="1:20" ht="36" customHeight="1">
      <c r="A1" s="104" t="s">
        <v>527</v>
      </c>
    </row>
    <row r="2" spans="1:20" ht="22.5" customHeight="1">
      <c r="A2" s="1385" t="s">
        <v>0</v>
      </c>
      <c r="B2" s="1385"/>
      <c r="C2" s="1385"/>
      <c r="D2" s="1385"/>
      <c r="E2" s="1385"/>
      <c r="F2" s="1385"/>
      <c r="G2" s="1385"/>
      <c r="H2" s="1385"/>
      <c r="I2" s="1385"/>
      <c r="J2" s="1385"/>
      <c r="K2" s="1385"/>
      <c r="L2" s="1385"/>
      <c r="M2" s="1385"/>
      <c r="N2" s="1385"/>
      <c r="O2" s="1385"/>
      <c r="P2" s="1385"/>
      <c r="Q2" s="1385"/>
      <c r="R2" s="1385"/>
      <c r="S2" s="1385"/>
      <c r="T2" s="1385"/>
    </row>
    <row r="3" spans="1:20" ht="26.25" customHeight="1">
      <c r="A3" s="1386" t="s">
        <v>32</v>
      </c>
      <c r="B3" s="1386"/>
      <c r="C3" s="1386"/>
      <c r="D3" s="1386"/>
      <c r="E3" s="1386"/>
      <c r="F3" s="1386"/>
      <c r="G3" s="1386"/>
      <c r="H3" s="1386"/>
      <c r="I3" s="1386"/>
      <c r="J3" s="1386"/>
      <c r="K3" s="1386"/>
      <c r="L3" s="1386"/>
      <c r="M3" s="1386"/>
      <c r="N3" s="1386"/>
      <c r="O3" s="1386"/>
      <c r="P3" s="1386"/>
      <c r="Q3" s="1386"/>
      <c r="R3" s="1386"/>
      <c r="S3" s="1386"/>
      <c r="T3" s="1386"/>
    </row>
    <row r="4" spans="1:20" ht="21.75" customHeight="1" thickBot="1">
      <c r="A4" s="104"/>
      <c r="E4" s="1312"/>
      <c r="F4" s="1312"/>
      <c r="G4" s="1312"/>
      <c r="H4" s="1312"/>
      <c r="J4" s="271" t="s">
        <v>1093</v>
      </c>
      <c r="T4" s="105" t="s">
        <v>98</v>
      </c>
    </row>
    <row r="5" spans="1:20" s="627" customFormat="1" ht="42" customHeight="1" thickBot="1">
      <c r="A5" s="1387"/>
      <c r="B5" s="1388" t="s">
        <v>528</v>
      </c>
      <c r="C5" s="1388"/>
      <c r="D5" s="1384" t="s">
        <v>383</v>
      </c>
      <c r="E5" s="1384"/>
      <c r="F5" s="1389" t="s">
        <v>529</v>
      </c>
      <c r="G5" s="1389" t="s">
        <v>530</v>
      </c>
      <c r="H5" s="1390" t="s">
        <v>531</v>
      </c>
      <c r="I5" s="1390"/>
      <c r="J5" s="1391" t="s">
        <v>532</v>
      </c>
      <c r="K5" s="1395" t="s">
        <v>533</v>
      </c>
      <c r="L5" s="1395" t="s">
        <v>419</v>
      </c>
      <c r="M5" s="1393" t="s">
        <v>1118</v>
      </c>
      <c r="N5" s="1394"/>
      <c r="O5" s="1383" t="s">
        <v>534</v>
      </c>
      <c r="P5" s="1383" t="s">
        <v>535</v>
      </c>
      <c r="Q5" s="1384" t="s">
        <v>536</v>
      </c>
      <c r="R5" s="1384"/>
      <c r="S5" s="1383" t="s">
        <v>537</v>
      </c>
      <c r="T5" s="1392" t="s">
        <v>538</v>
      </c>
    </row>
    <row r="6" spans="1:20" s="627" customFormat="1" ht="42" customHeight="1" thickBot="1">
      <c r="A6" s="1387"/>
      <c r="B6" s="628" t="s">
        <v>200</v>
      </c>
      <c r="C6" s="628" t="s">
        <v>539</v>
      </c>
      <c r="D6" s="629" t="s">
        <v>200</v>
      </c>
      <c r="E6" s="629" t="s">
        <v>539</v>
      </c>
      <c r="F6" s="1389"/>
      <c r="G6" s="1389"/>
      <c r="H6" s="630" t="s">
        <v>200</v>
      </c>
      <c r="I6" s="630" t="s">
        <v>539</v>
      </c>
      <c r="J6" s="1391"/>
      <c r="K6" s="1395"/>
      <c r="L6" s="1395"/>
      <c r="M6" s="1270" t="s">
        <v>1120</v>
      </c>
      <c r="N6" s="1269" t="s">
        <v>1119</v>
      </c>
      <c r="O6" s="1383"/>
      <c r="P6" s="1383"/>
      <c r="Q6" s="629" t="s">
        <v>200</v>
      </c>
      <c r="R6" s="629" t="s">
        <v>539</v>
      </c>
      <c r="S6" s="1383"/>
      <c r="T6" s="1392"/>
    </row>
    <row r="7" spans="1:20" s="104" customFormat="1" ht="42" customHeight="1">
      <c r="A7" s="631" t="s">
        <v>540</v>
      </c>
      <c r="B7" s="632"/>
      <c r="C7" s="632"/>
      <c r="D7" s="632"/>
      <c r="E7" s="632"/>
      <c r="F7" s="632"/>
      <c r="G7" s="632"/>
      <c r="H7" s="632"/>
      <c r="I7" s="632"/>
      <c r="J7" s="632"/>
      <c r="K7" s="633"/>
      <c r="L7" s="633"/>
      <c r="M7" s="633"/>
      <c r="N7" s="633"/>
      <c r="O7" s="632"/>
      <c r="P7" s="632"/>
      <c r="Q7" s="632"/>
      <c r="R7" s="632"/>
      <c r="S7" s="632"/>
      <c r="T7" s="634"/>
    </row>
    <row r="8" spans="1:20" s="104" customFormat="1" ht="42" customHeight="1">
      <c r="A8" s="635" t="s">
        <v>331</v>
      </c>
      <c r="B8" s="636"/>
      <c r="C8" s="636"/>
      <c r="D8" s="636"/>
      <c r="E8" s="636"/>
      <c r="F8" s="636"/>
      <c r="G8" s="636"/>
      <c r="H8" s="636"/>
      <c r="I8" s="636"/>
      <c r="J8" s="636"/>
      <c r="K8" s="636"/>
      <c r="L8" s="636"/>
      <c r="M8" s="636"/>
      <c r="N8" s="636"/>
      <c r="O8" s="636"/>
      <c r="P8" s="636"/>
      <c r="Q8" s="636"/>
      <c r="R8" s="636"/>
      <c r="S8" s="636"/>
      <c r="T8" s="637"/>
    </row>
    <row r="9" spans="1:20" s="104" customFormat="1" ht="42" customHeight="1">
      <c r="A9" s="635" t="s">
        <v>333</v>
      </c>
      <c r="B9" s="636"/>
      <c r="C9" s="636"/>
      <c r="D9" s="636"/>
      <c r="E9" s="636"/>
      <c r="F9" s="636"/>
      <c r="G9" s="636"/>
      <c r="H9" s="636"/>
      <c r="I9" s="636"/>
      <c r="J9" s="636"/>
      <c r="K9" s="636"/>
      <c r="L9" s="636"/>
      <c r="M9" s="636"/>
      <c r="N9" s="636"/>
      <c r="O9" s="636"/>
      <c r="P9" s="636"/>
      <c r="Q9" s="636"/>
      <c r="R9" s="636"/>
      <c r="S9" s="636"/>
      <c r="T9" s="637"/>
    </row>
    <row r="10" spans="1:20" s="104" customFormat="1" ht="42" customHeight="1">
      <c r="A10" s="635" t="s">
        <v>335</v>
      </c>
      <c r="B10" s="636"/>
      <c r="C10" s="636"/>
      <c r="D10" s="636"/>
      <c r="E10" s="636"/>
      <c r="F10" s="636"/>
      <c r="G10" s="636"/>
      <c r="H10" s="636"/>
      <c r="I10" s="636"/>
      <c r="J10" s="636"/>
      <c r="K10" s="636"/>
      <c r="L10" s="636"/>
      <c r="M10" s="636"/>
      <c r="N10" s="636"/>
      <c r="O10" s="636"/>
      <c r="P10" s="636"/>
      <c r="Q10" s="636"/>
      <c r="R10" s="636"/>
      <c r="S10" s="636"/>
      <c r="T10" s="637"/>
    </row>
    <row r="11" spans="1:20" s="104" customFormat="1" ht="42" customHeight="1">
      <c r="A11" s="635" t="s">
        <v>337</v>
      </c>
      <c r="B11" s="636"/>
      <c r="C11" s="636"/>
      <c r="D11" s="636"/>
      <c r="E11" s="636"/>
      <c r="F11" s="636"/>
      <c r="G11" s="636"/>
      <c r="H11" s="636"/>
      <c r="I11" s="636"/>
      <c r="J11" s="636"/>
      <c r="K11" s="636"/>
      <c r="L11" s="636"/>
      <c r="M11" s="636"/>
      <c r="N11" s="636"/>
      <c r="O11" s="636"/>
      <c r="P11" s="636"/>
      <c r="Q11" s="636"/>
      <c r="R11" s="636"/>
      <c r="S11" s="636"/>
      <c r="T11" s="637"/>
    </row>
    <row r="12" spans="1:20" s="640" customFormat="1" ht="42" customHeight="1">
      <c r="A12" s="635" t="s">
        <v>541</v>
      </c>
      <c r="B12" s="638"/>
      <c r="C12" s="638"/>
      <c r="D12" s="638"/>
      <c r="E12" s="638"/>
      <c r="F12" s="638"/>
      <c r="G12" s="638"/>
      <c r="H12" s="638"/>
      <c r="I12" s="638"/>
      <c r="J12" s="638"/>
      <c r="K12" s="638"/>
      <c r="L12" s="638"/>
      <c r="M12" s="638"/>
      <c r="N12" s="638"/>
      <c r="O12" s="638"/>
      <c r="P12" s="638"/>
      <c r="Q12" s="638"/>
      <c r="R12" s="638"/>
      <c r="S12" s="638"/>
      <c r="T12" s="639"/>
    </row>
    <row r="13" spans="1:20" s="643" customFormat="1" ht="42" customHeight="1" thickBot="1">
      <c r="A13" s="641" t="s">
        <v>100</v>
      </c>
      <c r="B13" s="642">
        <f t="shared" ref="B13:T13" si="0">SUM(B8:B12)</f>
        <v>0</v>
      </c>
      <c r="C13" s="642">
        <f t="shared" si="0"/>
        <v>0</v>
      </c>
      <c r="D13" s="642">
        <f t="shared" si="0"/>
        <v>0</v>
      </c>
      <c r="E13" s="642">
        <f t="shared" si="0"/>
        <v>0</v>
      </c>
      <c r="F13" s="642">
        <f t="shared" si="0"/>
        <v>0</v>
      </c>
      <c r="G13" s="642">
        <f t="shared" si="0"/>
        <v>0</v>
      </c>
      <c r="H13" s="642">
        <f t="shared" si="0"/>
        <v>0</v>
      </c>
      <c r="I13" s="642">
        <f t="shared" si="0"/>
        <v>0</v>
      </c>
      <c r="J13" s="642">
        <f t="shared" si="0"/>
        <v>0</v>
      </c>
      <c r="K13" s="642">
        <f t="shared" si="0"/>
        <v>0</v>
      </c>
      <c r="L13" s="642">
        <f t="shared" si="0"/>
        <v>0</v>
      </c>
      <c r="M13" s="642">
        <f t="shared" si="0"/>
        <v>0</v>
      </c>
      <c r="N13" s="642"/>
      <c r="O13" s="642">
        <f t="shared" si="0"/>
        <v>0</v>
      </c>
      <c r="P13" s="642">
        <f t="shared" si="0"/>
        <v>0</v>
      </c>
      <c r="Q13" s="642">
        <f t="shared" si="0"/>
        <v>0</v>
      </c>
      <c r="R13" s="642">
        <f t="shared" si="0"/>
        <v>0</v>
      </c>
      <c r="S13" s="642">
        <f t="shared" si="0"/>
        <v>0</v>
      </c>
      <c r="T13" s="642">
        <f t="shared" si="0"/>
        <v>0</v>
      </c>
    </row>
    <row r="14" spans="1:20" s="104" customFormat="1" ht="42" customHeight="1">
      <c r="A14" s="631" t="s">
        <v>542</v>
      </c>
      <c r="B14" s="644"/>
      <c r="C14" s="644"/>
      <c r="D14" s="644"/>
      <c r="E14" s="644"/>
      <c r="F14" s="644"/>
      <c r="G14" s="644"/>
      <c r="H14" s="644"/>
      <c r="I14" s="644"/>
      <c r="J14" s="644"/>
      <c r="K14" s="644"/>
      <c r="L14" s="644"/>
      <c r="M14" s="644"/>
      <c r="N14" s="644"/>
      <c r="O14" s="644"/>
      <c r="P14" s="644"/>
      <c r="Q14" s="644"/>
      <c r="R14" s="644"/>
      <c r="S14" s="644"/>
      <c r="T14" s="645"/>
    </row>
    <row r="15" spans="1:20" s="104" customFormat="1" ht="42" customHeight="1">
      <c r="A15" s="635" t="s">
        <v>543</v>
      </c>
      <c r="B15" s="636"/>
      <c r="C15" s="636"/>
      <c r="D15" s="636"/>
      <c r="E15" s="636"/>
      <c r="F15" s="636"/>
      <c r="G15" s="636"/>
      <c r="H15" s="636"/>
      <c r="I15" s="636"/>
      <c r="J15" s="636"/>
      <c r="K15" s="636"/>
      <c r="L15" s="636"/>
      <c r="M15" s="636"/>
      <c r="N15" s="636"/>
      <c r="O15" s="636"/>
      <c r="P15" s="636"/>
      <c r="Q15" s="636"/>
      <c r="R15" s="636"/>
      <c r="S15" s="636"/>
      <c r="T15" s="637"/>
    </row>
    <row r="16" spans="1:20" s="104" customFormat="1" ht="42" customHeight="1">
      <c r="A16" s="635" t="s">
        <v>544</v>
      </c>
      <c r="B16" s="636"/>
      <c r="C16" s="636"/>
      <c r="D16" s="636"/>
      <c r="E16" s="636"/>
      <c r="F16" s="636"/>
      <c r="G16" s="636"/>
      <c r="H16" s="636"/>
      <c r="I16" s="636"/>
      <c r="J16" s="636"/>
      <c r="K16" s="636"/>
      <c r="L16" s="636"/>
      <c r="M16" s="636"/>
      <c r="N16" s="636"/>
      <c r="O16" s="636"/>
      <c r="P16" s="636"/>
      <c r="Q16" s="636"/>
      <c r="R16" s="636"/>
      <c r="S16" s="636"/>
      <c r="T16" s="637"/>
    </row>
    <row r="17" spans="1:20" s="104" customFormat="1" ht="42" customHeight="1">
      <c r="A17" s="635" t="s">
        <v>545</v>
      </c>
      <c r="B17" s="636"/>
      <c r="C17" s="636"/>
      <c r="D17" s="636"/>
      <c r="E17" s="636"/>
      <c r="F17" s="636"/>
      <c r="G17" s="636"/>
      <c r="H17" s="636"/>
      <c r="I17" s="636"/>
      <c r="J17" s="636"/>
      <c r="K17" s="636"/>
      <c r="L17" s="636"/>
      <c r="M17" s="636"/>
      <c r="N17" s="636"/>
      <c r="O17" s="636"/>
      <c r="P17" s="636"/>
      <c r="Q17" s="636"/>
      <c r="R17" s="636"/>
      <c r="S17" s="636"/>
      <c r="T17" s="637"/>
    </row>
    <row r="18" spans="1:20" s="643" customFormat="1" ht="42" customHeight="1" thickBot="1">
      <c r="A18" s="641" t="s">
        <v>100</v>
      </c>
      <c r="B18" s="642">
        <f t="shared" ref="B18:K18" si="1">SUM(B15:B17)</f>
        <v>0</v>
      </c>
      <c r="C18" s="642">
        <f t="shared" si="1"/>
        <v>0</v>
      </c>
      <c r="D18" s="642">
        <f t="shared" si="1"/>
        <v>0</v>
      </c>
      <c r="E18" s="642">
        <f t="shared" si="1"/>
        <v>0</v>
      </c>
      <c r="F18" s="642">
        <f t="shared" si="1"/>
        <v>0</v>
      </c>
      <c r="G18" s="642">
        <f t="shared" si="1"/>
        <v>0</v>
      </c>
      <c r="H18" s="642">
        <f t="shared" si="1"/>
        <v>0</v>
      </c>
      <c r="I18" s="642">
        <f t="shared" si="1"/>
        <v>0</v>
      </c>
      <c r="J18" s="642">
        <f t="shared" si="1"/>
        <v>0</v>
      </c>
      <c r="K18" s="642">
        <f t="shared" si="1"/>
        <v>0</v>
      </c>
      <c r="L18" s="642"/>
      <c r="M18" s="642">
        <f t="shared" ref="M18:T18" si="2">SUM(M15:M17)</f>
        <v>0</v>
      </c>
      <c r="N18" s="642"/>
      <c r="O18" s="642">
        <f t="shared" si="2"/>
        <v>0</v>
      </c>
      <c r="P18" s="642">
        <f t="shared" si="2"/>
        <v>0</v>
      </c>
      <c r="Q18" s="642">
        <f t="shared" si="2"/>
        <v>0</v>
      </c>
      <c r="R18" s="642">
        <f t="shared" si="2"/>
        <v>0</v>
      </c>
      <c r="S18" s="642">
        <f t="shared" si="2"/>
        <v>0</v>
      </c>
      <c r="T18" s="646">
        <f t="shared" si="2"/>
        <v>0</v>
      </c>
    </row>
    <row r="19" spans="1:20" s="643" customFormat="1" ht="42" customHeight="1">
      <c r="A19" s="647" t="s">
        <v>546</v>
      </c>
      <c r="B19" s="648"/>
      <c r="C19" s="648"/>
      <c r="D19" s="648"/>
      <c r="E19" s="648"/>
      <c r="F19" s="648"/>
      <c r="G19" s="648"/>
      <c r="H19" s="648"/>
      <c r="I19" s="648"/>
      <c r="J19" s="648"/>
      <c r="K19" s="648"/>
      <c r="L19" s="648"/>
      <c r="M19" s="648"/>
      <c r="N19" s="648"/>
      <c r="O19" s="648"/>
      <c r="P19" s="648"/>
      <c r="Q19" s="648"/>
      <c r="R19" s="648"/>
      <c r="S19" s="648"/>
      <c r="T19" s="649"/>
    </row>
    <row r="20" spans="1:20" s="104" customFormat="1" ht="42" customHeight="1">
      <c r="A20" s="650" t="s">
        <v>547</v>
      </c>
      <c r="B20" s="651"/>
      <c r="C20" s="651"/>
      <c r="D20" s="651"/>
      <c r="E20" s="651"/>
      <c r="F20" s="651"/>
      <c r="G20" s="651"/>
      <c r="H20" s="651"/>
      <c r="I20" s="651"/>
      <c r="J20" s="651"/>
      <c r="K20" s="651"/>
      <c r="L20" s="651"/>
      <c r="M20" s="651"/>
      <c r="N20" s="651"/>
      <c r="O20" s="651"/>
      <c r="P20" s="651"/>
      <c r="Q20" s="651"/>
      <c r="R20" s="651"/>
      <c r="S20" s="651"/>
      <c r="T20" s="652"/>
    </row>
    <row r="21" spans="1:20" s="104" customFormat="1" ht="42" customHeight="1">
      <c r="A21" s="635" t="s">
        <v>351</v>
      </c>
      <c r="B21" s="651"/>
      <c r="C21" s="651"/>
      <c r="D21" s="651"/>
      <c r="E21" s="651"/>
      <c r="F21" s="651"/>
      <c r="G21" s="651"/>
      <c r="H21" s="651"/>
      <c r="I21" s="651"/>
      <c r="J21" s="651"/>
      <c r="K21" s="651"/>
      <c r="L21" s="651"/>
      <c r="M21" s="651"/>
      <c r="N21" s="651"/>
      <c r="O21" s="651"/>
      <c r="P21" s="651"/>
      <c r="Q21" s="651"/>
      <c r="R21" s="651"/>
      <c r="S21" s="651"/>
      <c r="T21" s="652"/>
    </row>
    <row r="22" spans="1:20" s="643" customFormat="1" ht="42" customHeight="1" thickBot="1">
      <c r="A22" s="641" t="s">
        <v>100</v>
      </c>
      <c r="B22" s="653">
        <f t="shared" ref="B22:K22" si="3">SUM(B20:B21)</f>
        <v>0</v>
      </c>
      <c r="C22" s="653">
        <f t="shared" si="3"/>
        <v>0</v>
      </c>
      <c r="D22" s="653">
        <f t="shared" si="3"/>
        <v>0</v>
      </c>
      <c r="E22" s="653">
        <f t="shared" si="3"/>
        <v>0</v>
      </c>
      <c r="F22" s="653">
        <f t="shared" si="3"/>
        <v>0</v>
      </c>
      <c r="G22" s="653">
        <f t="shared" si="3"/>
        <v>0</v>
      </c>
      <c r="H22" s="653">
        <f t="shared" si="3"/>
        <v>0</v>
      </c>
      <c r="I22" s="653">
        <f t="shared" si="3"/>
        <v>0</v>
      </c>
      <c r="J22" s="653">
        <f t="shared" si="3"/>
        <v>0</v>
      </c>
      <c r="K22" s="653">
        <f t="shared" si="3"/>
        <v>0</v>
      </c>
      <c r="L22" s="653"/>
      <c r="M22" s="653">
        <f t="shared" ref="M22:S22" si="4">SUM(M20:M21)</f>
        <v>0</v>
      </c>
      <c r="N22" s="653"/>
      <c r="O22" s="653">
        <f t="shared" si="4"/>
        <v>0</v>
      </c>
      <c r="P22" s="653">
        <f t="shared" si="4"/>
        <v>0</v>
      </c>
      <c r="Q22" s="653">
        <f t="shared" si="4"/>
        <v>0</v>
      </c>
      <c r="R22" s="653">
        <f t="shared" si="4"/>
        <v>0</v>
      </c>
      <c r="S22" s="653">
        <f t="shared" si="4"/>
        <v>0</v>
      </c>
      <c r="T22" s="654"/>
    </row>
    <row r="23" spans="1:20" s="643" customFormat="1" ht="42" customHeight="1" thickBot="1">
      <c r="A23" s="655" t="s">
        <v>250</v>
      </c>
      <c r="B23" s="656">
        <f t="shared" ref="B23:T23" si="5">SUM(B22,B18,B13)</f>
        <v>0</v>
      </c>
      <c r="C23" s="656">
        <f t="shared" si="5"/>
        <v>0</v>
      </c>
      <c r="D23" s="656">
        <f t="shared" si="5"/>
        <v>0</v>
      </c>
      <c r="E23" s="656">
        <f t="shared" si="5"/>
        <v>0</v>
      </c>
      <c r="F23" s="656">
        <f t="shared" si="5"/>
        <v>0</v>
      </c>
      <c r="G23" s="656">
        <f t="shared" si="5"/>
        <v>0</v>
      </c>
      <c r="H23" s="656">
        <f t="shared" si="5"/>
        <v>0</v>
      </c>
      <c r="I23" s="656">
        <f t="shared" si="5"/>
        <v>0</v>
      </c>
      <c r="J23" s="656">
        <f t="shared" si="5"/>
        <v>0</v>
      </c>
      <c r="K23" s="656">
        <f t="shared" si="5"/>
        <v>0</v>
      </c>
      <c r="L23" s="656">
        <f t="shared" si="5"/>
        <v>0</v>
      </c>
      <c r="M23" s="656">
        <f t="shared" si="5"/>
        <v>0</v>
      </c>
      <c r="N23" s="656"/>
      <c r="O23" s="656">
        <f t="shared" si="5"/>
        <v>0</v>
      </c>
      <c r="P23" s="656">
        <f t="shared" si="5"/>
        <v>0</v>
      </c>
      <c r="Q23" s="656">
        <f t="shared" si="5"/>
        <v>0</v>
      </c>
      <c r="R23" s="656">
        <f t="shared" si="5"/>
        <v>0</v>
      </c>
      <c r="S23" s="656">
        <f t="shared" si="5"/>
        <v>0</v>
      </c>
      <c r="T23" s="657">
        <f t="shared" si="5"/>
        <v>0</v>
      </c>
    </row>
    <row r="24" spans="1:20" ht="26.25" customHeight="1">
      <c r="A24" s="28" t="s">
        <v>548</v>
      </c>
    </row>
    <row r="25" spans="1:20" ht="26.25" customHeight="1"/>
    <row r="26" spans="1:20" ht="21">
      <c r="C26" s="2" t="s">
        <v>392</v>
      </c>
      <c r="D26" s="2"/>
      <c r="E26" s="2"/>
      <c r="F26" s="2"/>
      <c r="G26" s="2"/>
      <c r="H26" s="2"/>
      <c r="I26" s="2" t="s">
        <v>254</v>
      </c>
      <c r="J26" s="27"/>
    </row>
    <row r="27" spans="1:20" ht="21">
      <c r="C27" s="2"/>
      <c r="D27" s="2"/>
      <c r="E27" s="2"/>
      <c r="F27" s="2"/>
      <c r="G27" s="2"/>
      <c r="H27" s="2"/>
      <c r="I27" s="2"/>
      <c r="J27" s="27"/>
    </row>
  </sheetData>
  <mergeCells count="18">
    <mergeCell ref="K5:K6"/>
    <mergeCell ref="L5:L6"/>
    <mergeCell ref="O5:O6"/>
    <mergeCell ref="P5:P6"/>
    <mergeCell ref="Q5:R5"/>
    <mergeCell ref="A2:T2"/>
    <mergeCell ref="A3:T3"/>
    <mergeCell ref="E4:H4"/>
    <mergeCell ref="A5:A6"/>
    <mergeCell ref="B5:C5"/>
    <mergeCell ref="D5:E5"/>
    <mergeCell ref="F5:F6"/>
    <mergeCell ref="G5:G6"/>
    <mergeCell ref="H5:I5"/>
    <mergeCell ref="J5:J6"/>
    <mergeCell ref="S5:S6"/>
    <mergeCell ref="T5:T6"/>
    <mergeCell ref="M5:N5"/>
  </mergeCells>
  <phoneticPr fontId="14" type="noConversion"/>
  <pageMargins left="0.31496062992126012" right="0.2" top="0.66000000000000014" bottom="0.60000000000000009" header="0.31496062992126012" footer="0.31496062992126012"/>
  <pageSetup paperSize="9" scale="4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workbookViewId="0">
      <selection activeCell="D10" sqref="D10"/>
    </sheetView>
  </sheetViews>
  <sheetFormatPr defaultRowHeight="15.75"/>
  <cols>
    <col min="1" max="1" width="15.125" customWidth="1"/>
    <col min="2" max="2" width="26.375" customWidth="1"/>
    <col min="3" max="3" width="27.125" customWidth="1"/>
    <col min="4" max="4" width="59.75" customWidth="1"/>
    <col min="5" max="5" width="9" customWidth="1"/>
  </cols>
  <sheetData>
    <row r="1" spans="1:10" ht="33" customHeight="1">
      <c r="A1" s="104" t="s">
        <v>549</v>
      </c>
    </row>
    <row r="2" spans="1:10" ht="30" customHeight="1">
      <c r="A2" s="1385" t="s">
        <v>0</v>
      </c>
      <c r="B2" s="1385"/>
      <c r="C2" s="1385"/>
      <c r="D2" s="1385"/>
    </row>
    <row r="3" spans="1:10" ht="29.25" customHeight="1">
      <c r="A3" s="1271" t="s">
        <v>34</v>
      </c>
      <c r="B3" s="1271"/>
      <c r="C3" s="1271"/>
      <c r="D3" s="1271"/>
      <c r="E3" s="658"/>
      <c r="F3" s="658"/>
      <c r="G3" s="658"/>
      <c r="H3" s="658"/>
      <c r="I3" s="658"/>
      <c r="J3" s="658"/>
    </row>
    <row r="4" spans="1:10" ht="29.25" customHeight="1" thickBot="1">
      <c r="A4" s="659"/>
      <c r="C4" s="660" t="s">
        <v>1094</v>
      </c>
      <c r="D4" s="661" t="s">
        <v>98</v>
      </c>
    </row>
    <row r="5" spans="1:10" s="666" customFormat="1" ht="44.25" customHeight="1">
      <c r="A5" s="662" t="s">
        <v>550</v>
      </c>
      <c r="B5" s="663" t="s">
        <v>551</v>
      </c>
      <c r="C5" s="664" t="s">
        <v>552</v>
      </c>
      <c r="D5" s="665" t="s">
        <v>553</v>
      </c>
    </row>
    <row r="6" spans="1:10" s="439" customFormat="1" ht="46.5" customHeight="1">
      <c r="A6" s="1396" t="s">
        <v>57</v>
      </c>
      <c r="B6" s="9" t="s">
        <v>554</v>
      </c>
      <c r="C6" s="667"/>
      <c r="D6" s="668"/>
    </row>
    <row r="7" spans="1:10" s="439" customFormat="1" ht="46.5" customHeight="1">
      <c r="A7" s="1396"/>
      <c r="B7" s="9" t="s">
        <v>555</v>
      </c>
      <c r="C7" s="667"/>
      <c r="D7" s="668"/>
    </row>
    <row r="8" spans="1:10" s="439" customFormat="1" ht="46.5" customHeight="1">
      <c r="A8" s="1396"/>
      <c r="B8" s="9" t="s">
        <v>556</v>
      </c>
      <c r="C8" s="667"/>
      <c r="D8" s="669"/>
    </row>
    <row r="9" spans="1:10" s="439" customFormat="1" ht="46.5" customHeight="1">
      <c r="A9" s="1398" t="s">
        <v>557</v>
      </c>
      <c r="B9" s="9" t="s">
        <v>558</v>
      </c>
      <c r="C9" s="667"/>
      <c r="D9" s="670"/>
    </row>
    <row r="10" spans="1:10" s="439" customFormat="1" ht="46.5" customHeight="1">
      <c r="A10" s="1399"/>
      <c r="B10" s="9" t="s">
        <v>559</v>
      </c>
      <c r="C10" s="667"/>
      <c r="D10" s="670"/>
    </row>
    <row r="11" spans="1:10" s="439" customFormat="1" ht="46.5" customHeight="1">
      <c r="A11" s="1399"/>
      <c r="B11" s="9" t="s">
        <v>560</v>
      </c>
      <c r="C11" s="667"/>
      <c r="D11" s="671"/>
    </row>
    <row r="12" spans="1:10" s="439" customFormat="1" ht="46.5" customHeight="1">
      <c r="A12" s="1400"/>
      <c r="B12" s="9" t="s">
        <v>1095</v>
      </c>
      <c r="C12" s="667"/>
      <c r="D12" s="671"/>
    </row>
    <row r="13" spans="1:10" s="439" customFormat="1" ht="46.5" customHeight="1" thickBot="1">
      <c r="A13" s="1397" t="s">
        <v>561</v>
      </c>
      <c r="B13" s="9" t="s">
        <v>562</v>
      </c>
      <c r="C13" s="667"/>
      <c r="D13" s="672"/>
    </row>
    <row r="14" spans="1:10" s="439" customFormat="1" ht="46.5" customHeight="1" thickBot="1">
      <c r="A14" s="1397"/>
      <c r="B14" s="673" t="s">
        <v>563</v>
      </c>
      <c r="C14" s="674"/>
      <c r="D14" s="675"/>
    </row>
    <row r="15" spans="1:10" s="439" customFormat="1" ht="19.350000000000001" customHeight="1">
      <c r="A15" s="676" t="s">
        <v>564</v>
      </c>
      <c r="B15" s="676"/>
      <c r="C15" s="676"/>
      <c r="D15" s="676"/>
    </row>
    <row r="16" spans="1:10" s="439" customFormat="1" ht="28.5" customHeight="1">
      <c r="A16" s="677" t="s">
        <v>392</v>
      </c>
      <c r="B16" s="661"/>
      <c r="C16" s="661" t="s">
        <v>254</v>
      </c>
      <c r="D16" s="678"/>
    </row>
  </sheetData>
  <mergeCells count="5">
    <mergeCell ref="A2:D2"/>
    <mergeCell ref="A3:D3"/>
    <mergeCell ref="A6:A8"/>
    <mergeCell ref="A13:A14"/>
    <mergeCell ref="A9:A12"/>
  </mergeCells>
  <phoneticPr fontId="14" type="noConversion"/>
  <pageMargins left="0.70866141732283516" right="0.70866141732283516" top="0.55118110236220508" bottom="0.55118110236220508" header="0.31496062992126012" footer="0.31496062992126012"/>
  <pageSetup paperSize="0" scale="84" fitToWidth="0" fitToHeight="0" orientation="landscape"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A5" sqref="A5:A6"/>
    </sheetView>
  </sheetViews>
  <sheetFormatPr defaultRowHeight="16.5"/>
  <cols>
    <col min="1" max="1" width="9" style="658" customWidth="1"/>
    <col min="2" max="2" width="23.5" style="658" customWidth="1"/>
    <col min="3" max="3" width="11.125" style="658" customWidth="1"/>
    <col min="4" max="4" width="11.75" style="658" customWidth="1"/>
    <col min="5" max="5" width="9" style="658" customWidth="1"/>
    <col min="6" max="6" width="13.125" style="658" customWidth="1"/>
    <col min="7" max="7" width="17.125" style="658" customWidth="1"/>
    <col min="8" max="8" width="13.25" style="658" customWidth="1"/>
    <col min="9" max="9" width="9" style="658" customWidth="1"/>
    <col min="10" max="16384" width="9" style="658"/>
  </cols>
  <sheetData>
    <row r="1" spans="1:8" ht="24.6" customHeight="1">
      <c r="A1" s="1404" t="s">
        <v>565</v>
      </c>
      <c r="B1" s="1404"/>
    </row>
    <row r="2" spans="1:8">
      <c r="A2" s="1405" t="s">
        <v>0</v>
      </c>
      <c r="B2" s="1405"/>
      <c r="C2" s="1405"/>
      <c r="D2" s="1405"/>
      <c r="E2" s="1405"/>
      <c r="F2" s="1405"/>
      <c r="G2" s="1405"/>
      <c r="H2" s="1405"/>
    </row>
    <row r="3" spans="1:8">
      <c r="A3" s="1405" t="s">
        <v>566</v>
      </c>
      <c r="B3" s="1405"/>
      <c r="C3" s="1405"/>
      <c r="D3" s="1405"/>
      <c r="E3" s="1405"/>
      <c r="F3" s="1405"/>
      <c r="G3" s="1405"/>
      <c r="H3" s="1405"/>
    </row>
    <row r="4" spans="1:8" ht="17.25" customHeight="1" thickBot="1">
      <c r="A4" s="1406" t="s">
        <v>1096</v>
      </c>
      <c r="B4" s="1406"/>
      <c r="C4" s="1406"/>
      <c r="D4" s="1406"/>
      <c r="E4" s="1406"/>
      <c r="F4" s="1406"/>
      <c r="G4" s="1406"/>
      <c r="H4" s="679" t="s">
        <v>567</v>
      </c>
    </row>
    <row r="5" spans="1:8" ht="16.5" customHeight="1" thickBot="1">
      <c r="A5" s="1407" t="s">
        <v>568</v>
      </c>
      <c r="B5" s="1401" t="s">
        <v>569</v>
      </c>
      <c r="C5" s="1401" t="s">
        <v>570</v>
      </c>
      <c r="D5" s="1401" t="s">
        <v>571</v>
      </c>
      <c r="E5" s="1401" t="s">
        <v>572</v>
      </c>
      <c r="F5" s="1401" t="s">
        <v>573</v>
      </c>
      <c r="G5" s="1401" t="s">
        <v>574</v>
      </c>
      <c r="H5" s="1402" t="s">
        <v>4</v>
      </c>
    </row>
    <row r="6" spans="1:8">
      <c r="A6" s="1407"/>
      <c r="B6" s="1401"/>
      <c r="C6" s="1401"/>
      <c r="D6" s="1401"/>
      <c r="E6" s="1401"/>
      <c r="F6" s="1401"/>
      <c r="G6" s="1401"/>
      <c r="H6" s="1402"/>
    </row>
    <row r="7" spans="1:8">
      <c r="A7" s="680"/>
      <c r="B7" s="681"/>
      <c r="C7" s="681"/>
      <c r="D7" s="682"/>
      <c r="E7" s="682"/>
      <c r="F7" s="683"/>
      <c r="G7" s="681"/>
      <c r="H7" s="684"/>
    </row>
    <row r="8" spans="1:8">
      <c r="A8" s="680"/>
      <c r="B8" s="681"/>
      <c r="C8" s="681"/>
      <c r="D8" s="682"/>
      <c r="E8" s="682"/>
      <c r="F8" s="683"/>
      <c r="G8" s="681"/>
      <c r="H8" s="684"/>
    </row>
    <row r="9" spans="1:8">
      <c r="A9" s="680"/>
      <c r="B9" s="681"/>
      <c r="C9" s="681"/>
      <c r="D9" s="682"/>
      <c r="E9" s="682"/>
      <c r="F9" s="683"/>
      <c r="G9" s="681"/>
      <c r="H9" s="684"/>
    </row>
    <row r="10" spans="1:8">
      <c r="A10" s="680"/>
      <c r="B10" s="681"/>
      <c r="C10" s="681"/>
      <c r="D10" s="682"/>
      <c r="E10" s="682"/>
      <c r="F10" s="683"/>
      <c r="G10" s="681"/>
      <c r="H10" s="684"/>
    </row>
    <row r="11" spans="1:8">
      <c r="A11" s="680"/>
      <c r="B11" s="681"/>
      <c r="C11" s="681"/>
      <c r="D11" s="682"/>
      <c r="E11" s="682"/>
      <c r="F11" s="683"/>
      <c r="G11" s="681"/>
      <c r="H11" s="684"/>
    </row>
    <row r="12" spans="1:8">
      <c r="A12" s="680"/>
      <c r="B12" s="681"/>
      <c r="C12" s="681"/>
      <c r="D12" s="682"/>
      <c r="E12" s="682"/>
      <c r="F12" s="683"/>
      <c r="G12" s="681"/>
      <c r="H12" s="684"/>
    </row>
    <row r="13" spans="1:8">
      <c r="A13" s="680"/>
      <c r="B13" s="681"/>
      <c r="C13" s="681"/>
      <c r="D13" s="682"/>
      <c r="E13" s="682"/>
      <c r="F13" s="683"/>
      <c r="G13" s="681"/>
      <c r="H13" s="684"/>
    </row>
    <row r="14" spans="1:8">
      <c r="A14" s="680"/>
      <c r="B14" s="681"/>
      <c r="C14" s="681"/>
      <c r="D14" s="681"/>
      <c r="E14" s="681"/>
      <c r="F14" s="681"/>
      <c r="G14" s="681"/>
      <c r="H14" s="684"/>
    </row>
    <row r="15" spans="1:8">
      <c r="A15" s="680"/>
      <c r="B15" s="681"/>
      <c r="C15" s="681"/>
      <c r="D15" s="681"/>
      <c r="E15" s="681"/>
      <c r="F15" s="681"/>
      <c r="G15" s="681"/>
      <c r="H15" s="684"/>
    </row>
    <row r="16" spans="1:8">
      <c r="A16" s="680"/>
      <c r="B16" s="681"/>
      <c r="C16" s="681"/>
      <c r="D16" s="681"/>
      <c r="E16" s="681"/>
      <c r="F16" s="681"/>
      <c r="G16" s="681"/>
      <c r="H16" s="684"/>
    </row>
    <row r="17" spans="1:8" ht="17.25" thickBot="1">
      <c r="A17" s="685"/>
      <c r="B17" s="686"/>
      <c r="C17" s="686"/>
      <c r="D17" s="686"/>
      <c r="E17" s="686"/>
      <c r="F17" s="687">
        <f>SUM(F7:F16)</f>
        <v>0</v>
      </c>
      <c r="G17" s="686"/>
      <c r="H17" s="688"/>
    </row>
    <row r="18" spans="1:8" s="689" customFormat="1" ht="138" customHeight="1">
      <c r="A18" s="1403" t="s">
        <v>575</v>
      </c>
      <c r="B18" s="1403"/>
      <c r="C18" s="1403"/>
      <c r="D18" s="1403"/>
      <c r="E18" s="1403"/>
      <c r="F18" s="1403"/>
      <c r="G18" s="1403"/>
      <c r="H18" s="1403"/>
    </row>
    <row r="19" spans="1:8" s="689" customFormat="1"/>
    <row r="20" spans="1:8" s="689" customFormat="1">
      <c r="A20" s="689" t="s">
        <v>253</v>
      </c>
      <c r="E20" s="689" t="s">
        <v>254</v>
      </c>
    </row>
    <row r="21" spans="1:8" s="689" customFormat="1"/>
    <row r="22" spans="1:8" s="689" customFormat="1"/>
    <row r="23" spans="1:8" s="689" customFormat="1"/>
  </sheetData>
  <mergeCells count="13">
    <mergeCell ref="G5:G6"/>
    <mergeCell ref="H5:H6"/>
    <mergeCell ref="A18:H18"/>
    <mergeCell ref="A1:B1"/>
    <mergeCell ref="A2:H2"/>
    <mergeCell ref="A3:H3"/>
    <mergeCell ref="A4:G4"/>
    <mergeCell ref="A5:A6"/>
    <mergeCell ref="B5:B6"/>
    <mergeCell ref="C5:C6"/>
    <mergeCell ref="D5:D6"/>
    <mergeCell ref="E5:E6"/>
    <mergeCell ref="F5:F6"/>
  </mergeCells>
  <phoneticPr fontId="14" type="noConversion"/>
  <pageMargins left="1.7322834645669305" right="0.74803149606299213" top="0.98425196850393704" bottom="0.98425196850393704" header="0.511811023622047" footer="0.511811023622047"/>
  <pageSetup paperSize="0" scale="96" fitToWidth="0" fitToHeight="0" orientation="landscape" horizontalDpi="0" verticalDpi="0" copies="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A5" sqref="A5:A6"/>
    </sheetView>
  </sheetViews>
  <sheetFormatPr defaultRowHeight="16.5"/>
  <cols>
    <col min="1" max="1" width="12.125" style="690" customWidth="1"/>
    <col min="2" max="2" width="8.375" style="690" customWidth="1"/>
    <col min="3" max="3" width="7.875" style="690" customWidth="1"/>
    <col min="4" max="4" width="14" style="690" customWidth="1"/>
    <col min="5" max="5" width="12.875" style="690" customWidth="1"/>
    <col min="6" max="6" width="5.5" style="690" customWidth="1"/>
    <col min="7" max="7" width="6.625" style="690" customWidth="1"/>
    <col min="8" max="8" width="7" style="690" customWidth="1"/>
    <col min="9" max="9" width="7.625" style="690" customWidth="1"/>
    <col min="10" max="10" width="6.625" style="690" customWidth="1"/>
    <col min="11" max="11" width="12" style="690" customWidth="1"/>
    <col min="12" max="12" width="7.125" style="690" customWidth="1"/>
    <col min="13" max="13" width="9" style="690" customWidth="1"/>
    <col min="14" max="14" width="19.125" style="690" customWidth="1"/>
    <col min="15" max="15" width="9" style="690" customWidth="1"/>
    <col min="16" max="16384" width="9" style="690"/>
  </cols>
  <sheetData>
    <row r="1" spans="1:14" ht="19.5" customHeight="1">
      <c r="A1" s="1412" t="s">
        <v>576</v>
      </c>
      <c r="B1" s="1412"/>
      <c r="C1" s="1412"/>
      <c r="D1" s="1412"/>
      <c r="E1" s="1412"/>
      <c r="F1" s="1412"/>
    </row>
    <row r="2" spans="1:14">
      <c r="A2" s="1413" t="s">
        <v>0</v>
      </c>
      <c r="B2" s="1413"/>
      <c r="C2" s="1413"/>
      <c r="D2" s="1413"/>
      <c r="E2" s="1413"/>
      <c r="F2" s="1413"/>
      <c r="G2" s="1413"/>
      <c r="H2" s="1413"/>
      <c r="I2" s="1413"/>
      <c r="J2" s="1413"/>
      <c r="K2" s="1413"/>
      <c r="L2" s="1413"/>
      <c r="M2" s="1413"/>
      <c r="N2" s="1413"/>
    </row>
    <row r="3" spans="1:14">
      <c r="A3" s="1413" t="s">
        <v>577</v>
      </c>
      <c r="B3" s="1413"/>
      <c r="C3" s="1413"/>
      <c r="D3" s="1413"/>
      <c r="E3" s="1413"/>
      <c r="F3" s="1413"/>
      <c r="G3" s="1413"/>
      <c r="H3" s="1413"/>
      <c r="I3" s="1413"/>
      <c r="J3" s="1413"/>
      <c r="K3" s="1413"/>
      <c r="L3" s="1413"/>
      <c r="M3" s="1413"/>
      <c r="N3" s="1413"/>
    </row>
    <row r="4" spans="1:14" ht="17.25" thickBot="1">
      <c r="A4" s="1414" t="s">
        <v>1097</v>
      </c>
      <c r="B4" s="1414"/>
      <c r="C4" s="1414"/>
      <c r="D4" s="1414"/>
      <c r="E4" s="1414"/>
      <c r="F4" s="1414"/>
      <c r="G4" s="1414"/>
      <c r="H4" s="1414"/>
      <c r="I4" s="1414"/>
      <c r="J4" s="1414"/>
      <c r="K4" s="1414"/>
      <c r="L4" s="1414"/>
      <c r="M4" s="1414"/>
      <c r="N4" s="1414"/>
    </row>
    <row r="5" spans="1:14" ht="17.25" thickBot="1">
      <c r="A5" s="1415" t="s">
        <v>578</v>
      </c>
      <c r="B5" s="1408" t="s">
        <v>579</v>
      </c>
      <c r="C5" s="1408" t="s">
        <v>580</v>
      </c>
      <c r="D5" s="1408" t="s">
        <v>581</v>
      </c>
      <c r="E5" s="1408" t="s">
        <v>582</v>
      </c>
      <c r="F5" s="1408" t="s">
        <v>571</v>
      </c>
      <c r="G5" s="1408" t="s">
        <v>583</v>
      </c>
      <c r="H5" s="1409" t="s">
        <v>584</v>
      </c>
      <c r="I5" s="1409"/>
      <c r="J5" s="1409"/>
      <c r="K5" s="1409"/>
      <c r="L5" s="1410" t="s">
        <v>574</v>
      </c>
      <c r="M5" s="1411" t="s">
        <v>585</v>
      </c>
      <c r="N5" s="1411"/>
    </row>
    <row r="6" spans="1:14" ht="33">
      <c r="A6" s="1415"/>
      <c r="B6" s="1408"/>
      <c r="C6" s="1408"/>
      <c r="D6" s="1408"/>
      <c r="E6" s="1408"/>
      <c r="F6" s="1408"/>
      <c r="G6" s="1408"/>
      <c r="H6" s="691" t="s">
        <v>586</v>
      </c>
      <c r="I6" s="691" t="s">
        <v>587</v>
      </c>
      <c r="J6" s="691" t="s">
        <v>588</v>
      </c>
      <c r="K6" s="691" t="s">
        <v>250</v>
      </c>
      <c r="L6" s="1410"/>
      <c r="M6" s="691" t="s">
        <v>589</v>
      </c>
      <c r="N6" s="692" t="s">
        <v>590</v>
      </c>
    </row>
    <row r="7" spans="1:14">
      <c r="A7" s="693" t="s">
        <v>591</v>
      </c>
      <c r="B7" s="694"/>
      <c r="C7" s="694"/>
      <c r="D7" s="694"/>
      <c r="E7" s="694"/>
      <c r="F7" s="694"/>
      <c r="G7" s="694"/>
      <c r="H7" s="694"/>
      <c r="I7" s="694"/>
      <c r="J7" s="694"/>
      <c r="K7" s="695"/>
      <c r="L7" s="694"/>
      <c r="M7" s="694"/>
      <c r="N7" s="696"/>
    </row>
    <row r="8" spans="1:14">
      <c r="A8" s="693"/>
      <c r="B8" s="694"/>
      <c r="C8" s="694"/>
      <c r="D8" s="694"/>
      <c r="E8" s="694"/>
      <c r="F8" s="694"/>
      <c r="G8" s="694"/>
      <c r="H8" s="694"/>
      <c r="I8" s="694"/>
      <c r="J8" s="694"/>
      <c r="K8" s="695"/>
      <c r="L8" s="694"/>
      <c r="M8" s="694"/>
      <c r="N8" s="696"/>
    </row>
    <row r="9" spans="1:14">
      <c r="A9" s="693"/>
      <c r="B9" s="694"/>
      <c r="C9" s="694"/>
      <c r="D9" s="694"/>
      <c r="E9" s="694"/>
      <c r="F9" s="694"/>
      <c r="G9" s="694"/>
      <c r="H9" s="694"/>
      <c r="I9" s="694"/>
      <c r="J9" s="694"/>
      <c r="K9" s="695"/>
      <c r="L9" s="694"/>
      <c r="M9" s="694"/>
      <c r="N9" s="696"/>
    </row>
    <row r="10" spans="1:14">
      <c r="A10" s="693"/>
      <c r="B10" s="694"/>
      <c r="C10" s="694"/>
      <c r="D10" s="694"/>
      <c r="E10" s="694"/>
      <c r="F10" s="694"/>
      <c r="G10" s="694"/>
      <c r="H10" s="694"/>
      <c r="I10" s="694"/>
      <c r="J10" s="694"/>
      <c r="K10" s="695"/>
      <c r="L10" s="694"/>
      <c r="M10" s="694"/>
      <c r="N10" s="696"/>
    </row>
    <row r="11" spans="1:14">
      <c r="A11" s="693"/>
      <c r="B11" s="694"/>
      <c r="C11" s="694"/>
      <c r="D11" s="694"/>
      <c r="E11" s="694"/>
      <c r="F11" s="694"/>
      <c r="G11" s="694"/>
      <c r="H11" s="694"/>
      <c r="I11" s="694"/>
      <c r="J11" s="694"/>
      <c r="K11" s="694"/>
      <c r="L11" s="694"/>
      <c r="M11" s="694"/>
      <c r="N11" s="696"/>
    </row>
    <row r="12" spans="1:14">
      <c r="A12" s="693" t="s">
        <v>592</v>
      </c>
      <c r="B12" s="694"/>
      <c r="C12" s="694"/>
      <c r="D12" s="694"/>
      <c r="E12" s="694"/>
      <c r="F12" s="694"/>
      <c r="G12" s="694"/>
      <c r="H12" s="694"/>
      <c r="I12" s="694"/>
      <c r="J12" s="694"/>
      <c r="K12" s="695"/>
      <c r="L12" s="694"/>
      <c r="M12" s="694"/>
      <c r="N12" s="696"/>
    </row>
    <row r="13" spans="1:14">
      <c r="A13" s="693"/>
      <c r="B13" s="694"/>
      <c r="C13" s="694"/>
      <c r="D13" s="694"/>
      <c r="E13" s="694"/>
      <c r="F13" s="694"/>
      <c r="G13" s="694"/>
      <c r="H13" s="694"/>
      <c r="I13" s="694"/>
      <c r="J13" s="694"/>
      <c r="K13" s="695"/>
      <c r="L13" s="694"/>
      <c r="M13" s="694"/>
      <c r="N13" s="696"/>
    </row>
    <row r="14" spans="1:14">
      <c r="A14" s="693"/>
      <c r="B14" s="694"/>
      <c r="C14" s="694"/>
      <c r="D14" s="694"/>
      <c r="E14" s="694"/>
      <c r="F14" s="694"/>
      <c r="G14" s="694"/>
      <c r="H14" s="694"/>
      <c r="I14" s="694"/>
      <c r="J14" s="694"/>
      <c r="K14" s="694"/>
      <c r="L14" s="694"/>
      <c r="M14" s="694"/>
      <c r="N14" s="696"/>
    </row>
    <row r="15" spans="1:14">
      <c r="A15" s="693"/>
      <c r="B15" s="694"/>
      <c r="C15" s="694"/>
      <c r="D15" s="694"/>
      <c r="E15" s="694"/>
      <c r="F15" s="694"/>
      <c r="G15" s="694"/>
      <c r="H15" s="694"/>
      <c r="I15" s="694"/>
      <c r="J15" s="694"/>
      <c r="K15" s="694"/>
      <c r="L15" s="694"/>
      <c r="M15" s="694"/>
      <c r="N15" s="696"/>
    </row>
    <row r="16" spans="1:14">
      <c r="A16" s="693"/>
      <c r="B16" s="694"/>
      <c r="C16" s="694"/>
      <c r="D16" s="694"/>
      <c r="E16" s="694"/>
      <c r="F16" s="694"/>
      <c r="G16" s="694"/>
      <c r="H16" s="694"/>
      <c r="I16" s="694"/>
      <c r="J16" s="694"/>
      <c r="K16" s="694"/>
      <c r="L16" s="694"/>
      <c r="M16" s="694"/>
      <c r="N16" s="696"/>
    </row>
    <row r="17" spans="1:14">
      <c r="A17" s="693" t="s">
        <v>593</v>
      </c>
      <c r="B17" s="694"/>
      <c r="C17" s="694"/>
      <c r="D17" s="694"/>
      <c r="E17" s="694"/>
      <c r="F17" s="694"/>
      <c r="G17" s="694"/>
      <c r="H17" s="694"/>
      <c r="I17" s="694"/>
      <c r="J17" s="694"/>
      <c r="K17" s="694"/>
      <c r="L17" s="694"/>
      <c r="M17" s="694"/>
      <c r="N17" s="696"/>
    </row>
    <row r="18" spans="1:14">
      <c r="A18" s="693"/>
      <c r="B18" s="694"/>
      <c r="C18" s="694"/>
      <c r="D18" s="694"/>
      <c r="E18" s="694"/>
      <c r="F18" s="694"/>
      <c r="G18" s="694"/>
      <c r="H18" s="694"/>
      <c r="I18" s="694"/>
      <c r="J18" s="694"/>
      <c r="K18" s="694"/>
      <c r="L18" s="694"/>
      <c r="M18" s="694"/>
      <c r="N18" s="696"/>
    </row>
    <row r="19" spans="1:14">
      <c r="A19" s="693"/>
      <c r="B19" s="694"/>
      <c r="C19" s="694"/>
      <c r="D19" s="694"/>
      <c r="E19" s="694"/>
      <c r="F19" s="694"/>
      <c r="G19" s="694"/>
      <c r="H19" s="694"/>
      <c r="I19" s="694"/>
      <c r="J19" s="694"/>
      <c r="K19" s="695">
        <f>SUM(K7:K13)</f>
        <v>0</v>
      </c>
      <c r="L19" s="694"/>
      <c r="M19" s="694"/>
      <c r="N19" s="696"/>
    </row>
    <row r="20" spans="1:14">
      <c r="A20" s="693"/>
      <c r="B20" s="694"/>
      <c r="C20" s="694"/>
      <c r="D20" s="694"/>
      <c r="E20" s="694"/>
      <c r="F20" s="694"/>
      <c r="G20" s="694"/>
      <c r="H20" s="694"/>
      <c r="I20" s="694"/>
      <c r="J20" s="694"/>
      <c r="K20" s="694"/>
      <c r="L20" s="694"/>
      <c r="M20" s="694"/>
      <c r="N20" s="696"/>
    </row>
    <row r="21" spans="1:14" ht="17.25" thickBot="1">
      <c r="A21" s="697"/>
      <c r="B21" s="698"/>
      <c r="C21" s="698"/>
      <c r="D21" s="698"/>
      <c r="E21" s="698"/>
      <c r="F21" s="698"/>
      <c r="G21" s="698"/>
      <c r="H21" s="698"/>
      <c r="I21" s="698"/>
      <c r="J21" s="698"/>
      <c r="K21" s="698"/>
      <c r="L21" s="698"/>
      <c r="M21" s="698"/>
      <c r="N21" s="699"/>
    </row>
    <row r="22" spans="1:14" s="700" customFormat="1">
      <c r="B22" s="700" t="s">
        <v>594</v>
      </c>
    </row>
    <row r="23" spans="1:14" s="700" customFormat="1">
      <c r="C23" s="700" t="s">
        <v>595</v>
      </c>
    </row>
    <row r="24" spans="1:14" s="700" customFormat="1" ht="27" customHeight="1">
      <c r="A24" s="700" t="s">
        <v>253</v>
      </c>
      <c r="I24" s="700" t="s">
        <v>254</v>
      </c>
    </row>
    <row r="25" spans="1:14" s="700" customFormat="1"/>
    <row r="26" spans="1:14" s="700" customFormat="1"/>
  </sheetData>
  <mergeCells count="14">
    <mergeCell ref="G5:G6"/>
    <mergeCell ref="H5:K5"/>
    <mergeCell ref="L5:L6"/>
    <mergeCell ref="M5:N5"/>
    <mergeCell ref="A1:F1"/>
    <mergeCell ref="A2:N2"/>
    <mergeCell ref="A3:N3"/>
    <mergeCell ref="A4:N4"/>
    <mergeCell ref="A5:A6"/>
    <mergeCell ref="B5:B6"/>
    <mergeCell ref="C5:C6"/>
    <mergeCell ref="D5:D6"/>
    <mergeCell ref="E5:E6"/>
    <mergeCell ref="F5:F6"/>
  </mergeCells>
  <phoneticPr fontId="14" type="noConversion"/>
  <pageMargins left="0.94488188976378007" right="0.74803149606299213" top="0.98425196850393704" bottom="0.98425196850393704" header="0.511811023622047" footer="0.511811023622047"/>
  <pageSetup paperSize="0" scale="88" fitToWidth="0" fitToHeight="0" orientation="landscape" horizontalDpi="0" verticalDpi="0" copies="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opLeftCell="F1" workbookViewId="0">
      <selection activeCell="B5" sqref="B5:J5"/>
    </sheetView>
  </sheetViews>
  <sheetFormatPr defaultRowHeight="15.75"/>
  <cols>
    <col min="1" max="1" width="63.125" customWidth="1"/>
    <col min="2" max="3" width="9" customWidth="1"/>
    <col min="4" max="5" width="13" customWidth="1"/>
    <col min="6" max="7" width="15.125" customWidth="1"/>
    <col min="8" max="10" width="19" customWidth="1"/>
    <col min="11" max="11" width="36.125" customWidth="1"/>
    <col min="12" max="12" width="15.125" customWidth="1"/>
    <col min="13" max="13" width="32.875" customWidth="1"/>
    <col min="14" max="14" width="9" customWidth="1"/>
  </cols>
  <sheetData>
    <row r="1" spans="1:14" ht="19.5">
      <c r="A1" s="701" t="s">
        <v>596</v>
      </c>
      <c r="B1" s="677"/>
      <c r="C1" s="677"/>
      <c r="L1" s="677"/>
      <c r="M1" s="677"/>
    </row>
    <row r="2" spans="1:14" ht="19.5">
      <c r="A2" s="702"/>
      <c r="B2" s="677"/>
      <c r="C2" s="677"/>
      <c r="D2" s="1416" t="s">
        <v>597</v>
      </c>
      <c r="E2" s="1416"/>
      <c r="F2" s="1416"/>
      <c r="G2" s="1416"/>
      <c r="H2" s="1416"/>
      <c r="I2" s="1416"/>
      <c r="J2" s="1416"/>
      <c r="K2" s="1416"/>
      <c r="L2" s="677"/>
      <c r="M2" s="677"/>
    </row>
    <row r="3" spans="1:14" ht="24.6" customHeight="1">
      <c r="A3" s="703"/>
      <c r="B3" s="677"/>
      <c r="C3" s="677"/>
      <c r="D3" s="109" t="s">
        <v>598</v>
      </c>
      <c r="E3" s="222"/>
      <c r="F3" s="222"/>
      <c r="G3" s="109"/>
      <c r="K3" s="677"/>
      <c r="L3" s="677"/>
      <c r="M3" s="677"/>
      <c r="N3" s="704" t="s">
        <v>186</v>
      </c>
    </row>
    <row r="4" spans="1:14" ht="19.5" customHeight="1" thickBot="1">
      <c r="A4" s="27"/>
      <c r="B4" s="661"/>
      <c r="C4" s="661"/>
      <c r="D4" s="704" t="s">
        <v>1098</v>
      </c>
      <c r="E4" s="704"/>
      <c r="F4" s="704"/>
      <c r="G4" s="704"/>
      <c r="K4" s="28"/>
      <c r="L4" s="28"/>
      <c r="M4" s="705" t="s">
        <v>98</v>
      </c>
    </row>
    <row r="5" spans="1:14" ht="24" customHeight="1" thickBot="1">
      <c r="A5" s="1417" t="s">
        <v>599</v>
      </c>
      <c r="B5" s="1418" t="s">
        <v>600</v>
      </c>
      <c r="C5" s="1418"/>
      <c r="D5" s="1418"/>
      <c r="E5" s="1418"/>
      <c r="F5" s="1418"/>
      <c r="G5" s="1418"/>
      <c r="H5" s="1418"/>
      <c r="I5" s="1418"/>
      <c r="J5" s="1418"/>
      <c r="K5" s="1419" t="s">
        <v>601</v>
      </c>
      <c r="L5" s="1419"/>
      <c r="M5" s="1419"/>
    </row>
    <row r="6" spans="1:14" s="439" customFormat="1" ht="24.75" customHeight="1" thickBot="1">
      <c r="A6" s="1417"/>
      <c r="B6" s="115" t="s">
        <v>602</v>
      </c>
      <c r="C6" s="706"/>
      <c r="D6" s="1420" t="s">
        <v>603</v>
      </c>
      <c r="E6" s="1420"/>
      <c r="F6" s="1420"/>
      <c r="G6" s="1420"/>
      <c r="H6" s="115" t="s">
        <v>604</v>
      </c>
      <c r="I6" s="115"/>
      <c r="J6" s="115" t="s">
        <v>604</v>
      </c>
      <c r="K6" s="1419"/>
      <c r="L6" s="1419"/>
      <c r="M6" s="1419"/>
    </row>
    <row r="7" spans="1:14" ht="66" customHeight="1" thickBot="1">
      <c r="A7" s="1417"/>
      <c r="B7" s="115" t="s">
        <v>200</v>
      </c>
      <c r="C7" s="707" t="s">
        <v>605</v>
      </c>
      <c r="D7" s="707" t="s">
        <v>606</v>
      </c>
      <c r="E7" s="707" t="s">
        <v>607</v>
      </c>
      <c r="F7" s="707" t="s">
        <v>608</v>
      </c>
      <c r="G7" s="707" t="s">
        <v>250</v>
      </c>
      <c r="H7" s="9" t="s">
        <v>609</v>
      </c>
      <c r="I7" s="707" t="s">
        <v>610</v>
      </c>
      <c r="J7" s="9" t="s">
        <v>611</v>
      </c>
      <c r="K7" s="1420" t="s">
        <v>612</v>
      </c>
      <c r="L7" s="1420" t="s">
        <v>539</v>
      </c>
      <c r="M7" s="1421" t="s">
        <v>613</v>
      </c>
    </row>
    <row r="8" spans="1:14" ht="24" customHeight="1">
      <c r="A8" s="1417"/>
      <c r="B8" s="708" t="s">
        <v>427</v>
      </c>
      <c r="C8" s="708" t="s">
        <v>614</v>
      </c>
      <c r="D8" s="708" t="s">
        <v>428</v>
      </c>
      <c r="E8" s="708" t="s">
        <v>433</v>
      </c>
      <c r="F8" s="708" t="s">
        <v>434</v>
      </c>
      <c r="G8" s="708" t="s">
        <v>615</v>
      </c>
      <c r="H8" s="708" t="s">
        <v>616</v>
      </c>
      <c r="I8" s="708" t="s">
        <v>617</v>
      </c>
      <c r="J8" s="709" t="s">
        <v>618</v>
      </c>
      <c r="K8" s="1420"/>
      <c r="L8" s="1420"/>
      <c r="M8" s="1421"/>
    </row>
    <row r="9" spans="1:14" ht="21.75" customHeight="1">
      <c r="A9" s="710" t="s">
        <v>619</v>
      </c>
      <c r="B9" s="711"/>
      <c r="C9" s="711"/>
      <c r="D9" s="712">
        <f t="shared" ref="D9:D24" si="0">11000*2</f>
        <v>22000</v>
      </c>
      <c r="E9" s="713">
        <f t="shared" ref="E9:E24" si="1">200*2</f>
        <v>400</v>
      </c>
      <c r="F9" s="713">
        <v>12000</v>
      </c>
      <c r="G9" s="713">
        <f t="shared" ref="G9:G24" si="2">D9+E9</f>
        <v>22400</v>
      </c>
      <c r="H9" s="714">
        <f t="shared" ref="H9:H24" si="3">B9*G9+C9*F9</f>
        <v>0</v>
      </c>
      <c r="I9" s="715"/>
      <c r="J9" s="714">
        <f t="shared" ref="J9:J24" si="4">H9+I9</f>
        <v>0</v>
      </c>
      <c r="K9" s="34" t="s">
        <v>620</v>
      </c>
      <c r="L9" s="127"/>
      <c r="M9" s="716" t="s">
        <v>551</v>
      </c>
    </row>
    <row r="10" spans="1:14" ht="21.75" customHeight="1">
      <c r="A10" s="710" t="s">
        <v>621</v>
      </c>
      <c r="B10" s="711"/>
      <c r="C10" s="711"/>
      <c r="D10" s="712">
        <f t="shared" si="0"/>
        <v>22000</v>
      </c>
      <c r="E10" s="713">
        <f t="shared" si="1"/>
        <v>400</v>
      </c>
      <c r="F10" s="713">
        <v>12000</v>
      </c>
      <c r="G10" s="713">
        <f t="shared" si="2"/>
        <v>22400</v>
      </c>
      <c r="H10" s="714">
        <f t="shared" si="3"/>
        <v>0</v>
      </c>
      <c r="I10" s="715"/>
      <c r="J10" s="714">
        <f t="shared" si="4"/>
        <v>0</v>
      </c>
      <c r="K10" s="34" t="s">
        <v>622</v>
      </c>
      <c r="L10" s="127"/>
      <c r="M10" s="716"/>
    </row>
    <row r="11" spans="1:14" ht="21.75" customHeight="1">
      <c r="A11" s="710" t="s">
        <v>623</v>
      </c>
      <c r="B11" s="711"/>
      <c r="C11" s="711"/>
      <c r="D11" s="712">
        <f t="shared" si="0"/>
        <v>22000</v>
      </c>
      <c r="E11" s="713">
        <f t="shared" si="1"/>
        <v>400</v>
      </c>
      <c r="F11" s="713">
        <v>12000</v>
      </c>
      <c r="G11" s="713">
        <f t="shared" si="2"/>
        <v>22400</v>
      </c>
      <c r="H11" s="714">
        <f t="shared" si="3"/>
        <v>0</v>
      </c>
      <c r="I11" s="715"/>
      <c r="J11" s="714">
        <f t="shared" si="4"/>
        <v>0</v>
      </c>
      <c r="K11" s="34" t="s">
        <v>624</v>
      </c>
      <c r="L11" s="127"/>
      <c r="M11" s="716"/>
    </row>
    <row r="12" spans="1:14" ht="21.75" customHeight="1">
      <c r="A12" s="710" t="s">
        <v>625</v>
      </c>
      <c r="B12" s="711"/>
      <c r="C12" s="711"/>
      <c r="D12" s="712">
        <f t="shared" si="0"/>
        <v>22000</v>
      </c>
      <c r="E12" s="713">
        <f t="shared" si="1"/>
        <v>400</v>
      </c>
      <c r="F12" s="713">
        <v>12000</v>
      </c>
      <c r="G12" s="713">
        <f t="shared" si="2"/>
        <v>22400</v>
      </c>
      <c r="H12" s="714">
        <f t="shared" si="3"/>
        <v>0</v>
      </c>
      <c r="I12" s="715"/>
      <c r="J12" s="714">
        <f t="shared" si="4"/>
        <v>0</v>
      </c>
      <c r="K12" s="34" t="s">
        <v>626</v>
      </c>
      <c r="L12" s="127"/>
      <c r="M12" s="716"/>
    </row>
    <row r="13" spans="1:14" ht="21.75" customHeight="1">
      <c r="A13" s="710" t="s">
        <v>627</v>
      </c>
      <c r="B13" s="711"/>
      <c r="C13" s="711"/>
      <c r="D13" s="712">
        <f t="shared" si="0"/>
        <v>22000</v>
      </c>
      <c r="E13" s="713">
        <f t="shared" si="1"/>
        <v>400</v>
      </c>
      <c r="F13" s="713">
        <v>12000</v>
      </c>
      <c r="G13" s="713">
        <f t="shared" si="2"/>
        <v>22400</v>
      </c>
      <c r="H13" s="714">
        <f t="shared" si="3"/>
        <v>0</v>
      </c>
      <c r="I13" s="715"/>
      <c r="J13" s="714">
        <f t="shared" si="4"/>
        <v>0</v>
      </c>
      <c r="K13" s="34" t="s">
        <v>628</v>
      </c>
      <c r="L13" s="127"/>
      <c r="M13" s="716"/>
    </row>
    <row r="14" spans="1:14" ht="21.75" customHeight="1">
      <c r="A14" s="717" t="s">
        <v>629</v>
      </c>
      <c r="B14" s="711"/>
      <c r="C14" s="711"/>
      <c r="D14" s="712">
        <f t="shared" si="0"/>
        <v>22000</v>
      </c>
      <c r="E14" s="713">
        <f t="shared" si="1"/>
        <v>400</v>
      </c>
      <c r="F14" s="713">
        <v>12000</v>
      </c>
      <c r="G14" s="713">
        <f t="shared" si="2"/>
        <v>22400</v>
      </c>
      <c r="H14" s="714">
        <f t="shared" si="3"/>
        <v>0</v>
      </c>
      <c r="I14" s="715"/>
      <c r="J14" s="714">
        <f t="shared" si="4"/>
        <v>0</v>
      </c>
      <c r="K14" s="718" t="s">
        <v>630</v>
      </c>
      <c r="L14" s="127"/>
      <c r="M14" s="716"/>
    </row>
    <row r="15" spans="1:14" ht="21.75" customHeight="1">
      <c r="A15" s="710" t="s">
        <v>631</v>
      </c>
      <c r="B15" s="711"/>
      <c r="C15" s="711"/>
      <c r="D15" s="712">
        <f t="shared" si="0"/>
        <v>22000</v>
      </c>
      <c r="E15" s="713">
        <f t="shared" si="1"/>
        <v>400</v>
      </c>
      <c r="F15" s="713">
        <v>12000</v>
      </c>
      <c r="G15" s="713">
        <f t="shared" si="2"/>
        <v>22400</v>
      </c>
      <c r="H15" s="714">
        <f t="shared" si="3"/>
        <v>0</v>
      </c>
      <c r="I15" s="715"/>
      <c r="J15" s="714">
        <f t="shared" si="4"/>
        <v>0</v>
      </c>
      <c r="K15" s="34" t="s">
        <v>632</v>
      </c>
      <c r="L15" s="127"/>
      <c r="M15" s="716"/>
    </row>
    <row r="16" spans="1:14" ht="21.75" customHeight="1">
      <c r="A16" s="710" t="s">
        <v>633</v>
      </c>
      <c r="B16" s="711"/>
      <c r="C16" s="711"/>
      <c r="D16" s="712">
        <f t="shared" si="0"/>
        <v>22000</v>
      </c>
      <c r="E16" s="713">
        <f t="shared" si="1"/>
        <v>400</v>
      </c>
      <c r="F16" s="713">
        <v>12000</v>
      </c>
      <c r="G16" s="713">
        <f t="shared" si="2"/>
        <v>22400</v>
      </c>
      <c r="H16" s="714">
        <f t="shared" si="3"/>
        <v>0</v>
      </c>
      <c r="I16" s="715"/>
      <c r="J16" s="714">
        <f t="shared" si="4"/>
        <v>0</v>
      </c>
      <c r="K16" s="34" t="s">
        <v>634</v>
      </c>
      <c r="L16" s="127"/>
      <c r="M16" s="716"/>
    </row>
    <row r="17" spans="1:13" ht="21.75" customHeight="1">
      <c r="A17" s="710" t="s">
        <v>635</v>
      </c>
      <c r="B17" s="711"/>
      <c r="C17" s="711"/>
      <c r="D17" s="712">
        <f t="shared" si="0"/>
        <v>22000</v>
      </c>
      <c r="E17" s="713">
        <f t="shared" si="1"/>
        <v>400</v>
      </c>
      <c r="F17" s="713">
        <v>12000</v>
      </c>
      <c r="G17" s="713">
        <f t="shared" si="2"/>
        <v>22400</v>
      </c>
      <c r="H17" s="714">
        <f t="shared" si="3"/>
        <v>0</v>
      </c>
      <c r="I17" s="715"/>
      <c r="J17" s="714">
        <f t="shared" si="4"/>
        <v>0</v>
      </c>
      <c r="K17" s="34" t="s">
        <v>636</v>
      </c>
      <c r="L17" s="127"/>
      <c r="M17" s="716"/>
    </row>
    <row r="18" spans="1:13" ht="21.75" customHeight="1">
      <c r="A18" s="710" t="s">
        <v>637</v>
      </c>
      <c r="B18" s="711"/>
      <c r="C18" s="711"/>
      <c r="D18" s="712">
        <f t="shared" si="0"/>
        <v>22000</v>
      </c>
      <c r="E18" s="713">
        <f t="shared" si="1"/>
        <v>400</v>
      </c>
      <c r="F18" s="713">
        <v>12000</v>
      </c>
      <c r="G18" s="713">
        <f t="shared" si="2"/>
        <v>22400</v>
      </c>
      <c r="H18" s="714">
        <f t="shared" si="3"/>
        <v>0</v>
      </c>
      <c r="I18" s="715"/>
      <c r="J18" s="714">
        <f t="shared" si="4"/>
        <v>0</v>
      </c>
      <c r="K18" s="34" t="s">
        <v>638</v>
      </c>
      <c r="L18" s="127"/>
      <c r="M18" s="716"/>
    </row>
    <row r="19" spans="1:13" ht="21.75" customHeight="1">
      <c r="A19" s="710" t="s">
        <v>639</v>
      </c>
      <c r="B19" s="711"/>
      <c r="C19" s="711"/>
      <c r="D19" s="712">
        <f t="shared" si="0"/>
        <v>22000</v>
      </c>
      <c r="E19" s="713">
        <f t="shared" si="1"/>
        <v>400</v>
      </c>
      <c r="F19" s="713">
        <v>12000</v>
      </c>
      <c r="G19" s="713">
        <f t="shared" si="2"/>
        <v>22400</v>
      </c>
      <c r="H19" s="714">
        <f t="shared" si="3"/>
        <v>0</v>
      </c>
      <c r="I19" s="715"/>
      <c r="J19" s="714">
        <f t="shared" si="4"/>
        <v>0</v>
      </c>
      <c r="K19" s="34"/>
      <c r="L19" s="127"/>
      <c r="M19" s="716"/>
    </row>
    <row r="20" spans="1:13" ht="21.75" customHeight="1">
      <c r="A20" s="710" t="s">
        <v>640</v>
      </c>
      <c r="B20" s="711"/>
      <c r="C20" s="711"/>
      <c r="D20" s="712">
        <f t="shared" si="0"/>
        <v>22000</v>
      </c>
      <c r="E20" s="713">
        <f t="shared" si="1"/>
        <v>400</v>
      </c>
      <c r="F20" s="713">
        <v>12000</v>
      </c>
      <c r="G20" s="713">
        <f t="shared" si="2"/>
        <v>22400</v>
      </c>
      <c r="H20" s="714">
        <f t="shared" si="3"/>
        <v>0</v>
      </c>
      <c r="I20" s="715"/>
      <c r="J20" s="714">
        <f t="shared" si="4"/>
        <v>0</v>
      </c>
      <c r="K20" s="34"/>
      <c r="L20" s="127"/>
      <c r="M20" s="716"/>
    </row>
    <row r="21" spans="1:13" ht="21.75" customHeight="1">
      <c r="A21" s="710" t="s">
        <v>641</v>
      </c>
      <c r="B21" s="711"/>
      <c r="C21" s="711"/>
      <c r="D21" s="712">
        <f t="shared" si="0"/>
        <v>22000</v>
      </c>
      <c r="E21" s="713">
        <f t="shared" si="1"/>
        <v>400</v>
      </c>
      <c r="F21" s="713">
        <v>12000</v>
      </c>
      <c r="G21" s="713">
        <f t="shared" si="2"/>
        <v>22400</v>
      </c>
      <c r="H21" s="714">
        <f t="shared" si="3"/>
        <v>0</v>
      </c>
      <c r="I21" s="715"/>
      <c r="J21" s="714">
        <f t="shared" si="4"/>
        <v>0</v>
      </c>
      <c r="K21" s="34"/>
      <c r="L21" s="127"/>
      <c r="M21" s="716"/>
    </row>
    <row r="22" spans="1:13" ht="21.75" customHeight="1">
      <c r="A22" s="710" t="s">
        <v>642</v>
      </c>
      <c r="B22" s="711"/>
      <c r="C22" s="711"/>
      <c r="D22" s="712">
        <f t="shared" si="0"/>
        <v>22000</v>
      </c>
      <c r="E22" s="713">
        <f t="shared" si="1"/>
        <v>400</v>
      </c>
      <c r="F22" s="713">
        <v>12000</v>
      </c>
      <c r="G22" s="713">
        <f t="shared" si="2"/>
        <v>22400</v>
      </c>
      <c r="H22" s="714">
        <f t="shared" si="3"/>
        <v>0</v>
      </c>
      <c r="I22" s="715"/>
      <c r="J22" s="714">
        <f t="shared" si="4"/>
        <v>0</v>
      </c>
      <c r="K22" s="34"/>
      <c r="L22" s="127"/>
      <c r="M22" s="716"/>
    </row>
    <row r="23" spans="1:13" ht="21.75" customHeight="1">
      <c r="A23" s="710" t="s">
        <v>643</v>
      </c>
      <c r="B23" s="711"/>
      <c r="C23" s="711"/>
      <c r="D23" s="712">
        <f t="shared" si="0"/>
        <v>22000</v>
      </c>
      <c r="E23" s="713">
        <f t="shared" si="1"/>
        <v>400</v>
      </c>
      <c r="F23" s="713">
        <v>12000</v>
      </c>
      <c r="G23" s="713">
        <f t="shared" si="2"/>
        <v>22400</v>
      </c>
      <c r="H23" s="714">
        <f t="shared" si="3"/>
        <v>0</v>
      </c>
      <c r="I23" s="715"/>
      <c r="J23" s="714">
        <f t="shared" si="4"/>
        <v>0</v>
      </c>
      <c r="K23" s="34"/>
      <c r="L23" s="127"/>
      <c r="M23" s="716"/>
    </row>
    <row r="24" spans="1:13" ht="21.75" customHeight="1">
      <c r="A24" s="710" t="s">
        <v>644</v>
      </c>
      <c r="B24" s="711"/>
      <c r="C24" s="711"/>
      <c r="D24" s="712">
        <f t="shared" si="0"/>
        <v>22000</v>
      </c>
      <c r="E24" s="713">
        <f t="shared" si="1"/>
        <v>400</v>
      </c>
      <c r="F24" s="713">
        <v>12000</v>
      </c>
      <c r="G24" s="713">
        <f t="shared" si="2"/>
        <v>22400</v>
      </c>
      <c r="H24" s="714">
        <f t="shared" si="3"/>
        <v>0</v>
      </c>
      <c r="I24" s="715"/>
      <c r="J24" s="719">
        <f t="shared" si="4"/>
        <v>0</v>
      </c>
      <c r="K24" s="720"/>
      <c r="L24" s="127"/>
      <c r="M24" s="716"/>
    </row>
    <row r="25" spans="1:13" ht="21.75" customHeight="1">
      <c r="A25" s="721" t="s">
        <v>645</v>
      </c>
      <c r="B25" s="722"/>
      <c r="C25" s="722"/>
      <c r="D25" s="127"/>
      <c r="E25" s="127"/>
      <c r="F25" s="127"/>
      <c r="G25" s="127"/>
      <c r="H25" s="723"/>
      <c r="I25" s="723"/>
      <c r="J25" s="724">
        <f>SUM(J9:J24)</f>
        <v>0</v>
      </c>
      <c r="K25" s="34"/>
      <c r="L25" s="725"/>
      <c r="M25" s="716"/>
    </row>
    <row r="26" spans="1:13" ht="21.75" customHeight="1">
      <c r="A26" s="726"/>
      <c r="B26" s="722"/>
      <c r="C26" s="722"/>
      <c r="D26" s="127"/>
      <c r="E26" s="127"/>
      <c r="F26" s="127"/>
      <c r="G26" s="127"/>
      <c r="H26" s="127"/>
      <c r="I26" s="127"/>
      <c r="J26" s="727"/>
      <c r="K26" s="728"/>
      <c r="L26" s="725"/>
      <c r="M26" s="716"/>
    </row>
    <row r="27" spans="1:13" ht="21.75" customHeight="1">
      <c r="A27" s="726"/>
      <c r="B27" s="722"/>
      <c r="C27" s="722"/>
      <c r="D27" s="127"/>
      <c r="E27" s="127"/>
      <c r="F27" s="127"/>
      <c r="G27" s="127"/>
      <c r="H27" s="127"/>
      <c r="I27" s="127"/>
      <c r="J27" s="727"/>
      <c r="K27" s="728"/>
      <c r="L27" s="725"/>
      <c r="M27" s="716"/>
    </row>
    <row r="28" spans="1:13" ht="16.5">
      <c r="A28" s="726"/>
      <c r="B28" s="722"/>
      <c r="C28" s="722"/>
      <c r="D28" s="127"/>
      <c r="E28" s="127"/>
      <c r="F28" s="127"/>
      <c r="G28" s="127"/>
      <c r="H28" s="127"/>
      <c r="I28" s="127"/>
      <c r="J28" s="727"/>
      <c r="K28" s="728"/>
      <c r="L28" s="725"/>
      <c r="M28" s="716"/>
    </row>
    <row r="29" spans="1:13" ht="19.5">
      <c r="A29" s="729" t="s">
        <v>646</v>
      </c>
      <c r="B29" s="722"/>
      <c r="C29" s="722"/>
      <c r="D29" s="127"/>
      <c r="E29" s="127"/>
      <c r="F29" s="127"/>
      <c r="G29" s="127"/>
      <c r="H29" s="127"/>
      <c r="I29" s="127"/>
      <c r="J29" s="727"/>
      <c r="K29" s="728"/>
      <c r="L29" s="725"/>
      <c r="M29" s="716"/>
    </row>
    <row r="30" spans="1:13" ht="26.25" customHeight="1" thickBot="1">
      <c r="A30" s="730"/>
      <c r="B30" s="731"/>
      <c r="C30" s="731"/>
      <c r="D30" s="732"/>
      <c r="E30" s="732"/>
      <c r="F30" s="732"/>
      <c r="G30" s="732"/>
      <c r="H30" s="732"/>
      <c r="I30" s="732"/>
      <c r="J30" s="732"/>
      <c r="K30" s="733"/>
      <c r="L30" s="734"/>
      <c r="M30" s="735"/>
    </row>
    <row r="31" spans="1:13" s="140" customFormat="1">
      <c r="A31" s="137"/>
      <c r="D31" s="736"/>
      <c r="E31" s="736"/>
      <c r="F31" s="736"/>
      <c r="G31" s="736"/>
      <c r="H31" s="139"/>
      <c r="I31" s="139"/>
      <c r="J31" s="139"/>
      <c r="L31" s="737"/>
    </row>
    <row r="32" spans="1:13" s="140" customFormat="1" ht="21.95" customHeight="1">
      <c r="A32" s="198" t="s">
        <v>323</v>
      </c>
      <c r="B32" s="313"/>
      <c r="C32" s="313"/>
      <c r="D32" s="738" t="s">
        <v>647</v>
      </c>
      <c r="E32" s="736"/>
      <c r="F32" s="736"/>
      <c r="G32" s="736"/>
      <c r="H32" s="139"/>
      <c r="I32" s="139"/>
      <c r="J32" s="139"/>
      <c r="L32" s="737"/>
    </row>
    <row r="33" spans="1:12" s="140" customFormat="1" ht="21.95" customHeight="1">
      <c r="A33" s="198" t="s">
        <v>648</v>
      </c>
      <c r="B33" s="313"/>
      <c r="C33" s="313"/>
      <c r="D33" s="738"/>
      <c r="E33" s="736"/>
      <c r="F33" s="736"/>
      <c r="G33" s="736"/>
      <c r="H33" s="139"/>
      <c r="I33" s="139"/>
      <c r="J33" s="139"/>
      <c r="L33" s="737"/>
    </row>
  </sheetData>
  <mergeCells count="8">
    <mergeCell ref="D2:K2"/>
    <mergeCell ref="A5:A8"/>
    <mergeCell ref="B5:J5"/>
    <mergeCell ref="K5:M6"/>
    <mergeCell ref="D6:G6"/>
    <mergeCell ref="K7:K8"/>
    <mergeCell ref="L7:L8"/>
    <mergeCell ref="M7:M8"/>
  </mergeCells>
  <phoneticPr fontId="14" type="noConversion"/>
  <pageMargins left="0.98425196850393692" right="0" top="0.39370078740157505" bottom="0" header="0" footer="0"/>
  <pageSetup paperSize="0" scale="44" fitToWidth="0" fitToHeight="0" orientation="landscape" horizontalDpi="0" verticalDpi="0" copies="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D10" sqref="D10"/>
    </sheetView>
  </sheetViews>
  <sheetFormatPr defaultRowHeight="15.75"/>
  <cols>
    <col min="1" max="1" width="21.375" customWidth="1"/>
    <col min="2" max="2" width="9.375" customWidth="1"/>
    <col min="3" max="3" width="19.125" customWidth="1"/>
    <col min="4" max="4" width="17.375" customWidth="1"/>
    <col min="5" max="5" width="28.125" customWidth="1"/>
    <col min="6" max="6" width="12.375" customWidth="1"/>
    <col min="7" max="7" width="12" customWidth="1"/>
    <col min="8" max="8" width="28.125" customWidth="1"/>
    <col min="9" max="9" width="9" customWidth="1"/>
  </cols>
  <sheetData>
    <row r="1" spans="1:9" ht="25.5" customHeight="1">
      <c r="A1" s="702" t="s">
        <v>649</v>
      </c>
      <c r="B1" s="677"/>
      <c r="C1" s="1423" t="s">
        <v>650</v>
      </c>
      <c r="D1" s="1423"/>
      <c r="E1" s="1423"/>
      <c r="F1" s="272"/>
      <c r="G1" s="677"/>
      <c r="H1" s="677"/>
    </row>
    <row r="2" spans="1:9" ht="23.1" customHeight="1">
      <c r="A2" s="739"/>
      <c r="B2" s="677"/>
      <c r="C2" s="1424" t="s">
        <v>651</v>
      </c>
      <c r="D2" s="1424"/>
      <c r="E2" s="1424"/>
      <c r="F2" s="677"/>
      <c r="G2" s="677"/>
      <c r="H2" s="677"/>
      <c r="I2" s="704" t="s">
        <v>186</v>
      </c>
    </row>
    <row r="3" spans="1:9" ht="21.6" customHeight="1" thickBot="1">
      <c r="A3" s="27"/>
      <c r="B3" s="661"/>
      <c r="C3" s="1425" t="s">
        <v>1099</v>
      </c>
      <c r="D3" s="1425"/>
      <c r="E3" s="1425"/>
      <c r="F3" s="28"/>
      <c r="G3" s="28"/>
      <c r="H3" s="661" t="s">
        <v>261</v>
      </c>
    </row>
    <row r="4" spans="1:9" s="439" customFormat="1" ht="23.25" customHeight="1" thickTop="1" thickBot="1">
      <c r="A4" s="1426" t="s">
        <v>599</v>
      </c>
      <c r="B4" s="277" t="s">
        <v>600</v>
      </c>
      <c r="C4" s="278"/>
      <c r="D4" s="278"/>
      <c r="E4" s="740" t="s">
        <v>652</v>
      </c>
      <c r="F4" s="278"/>
      <c r="G4" s="741"/>
      <c r="H4" s="742"/>
    </row>
    <row r="5" spans="1:9" ht="21.75" customHeight="1" thickTop="1" thickBot="1">
      <c r="A5" s="1426"/>
      <c r="B5" s="1427" t="s">
        <v>653</v>
      </c>
      <c r="C5" s="743" t="s">
        <v>654</v>
      </c>
      <c r="D5" s="744" t="s">
        <v>604</v>
      </c>
      <c r="E5" s="745" t="s">
        <v>186</v>
      </c>
      <c r="F5" s="746"/>
      <c r="G5" s="747"/>
      <c r="H5" s="1428" t="s">
        <v>655</v>
      </c>
    </row>
    <row r="6" spans="1:9" ht="51" thickTop="1" thickBot="1">
      <c r="A6" s="1426"/>
      <c r="B6" s="1427"/>
      <c r="C6" s="748" t="s">
        <v>656</v>
      </c>
      <c r="D6" s="749" t="s">
        <v>611</v>
      </c>
      <c r="E6" s="750" t="s">
        <v>612</v>
      </c>
      <c r="F6" s="1429" t="s">
        <v>539</v>
      </c>
      <c r="G6" s="1429"/>
      <c r="H6" s="1428"/>
    </row>
    <row r="7" spans="1:9" ht="20.25" customHeight="1" thickTop="1" thickBot="1">
      <c r="A7" s="1426"/>
      <c r="B7" s="751" t="s">
        <v>427</v>
      </c>
      <c r="C7" s="751" t="s">
        <v>428</v>
      </c>
      <c r="D7" s="752" t="s">
        <v>657</v>
      </c>
      <c r="E7" s="753"/>
      <c r="F7" s="754" t="s">
        <v>658</v>
      </c>
      <c r="G7" s="755" t="s">
        <v>659</v>
      </c>
      <c r="H7" s="756"/>
    </row>
    <row r="8" spans="1:9" ht="21.75" customHeight="1">
      <c r="A8" s="757" t="s">
        <v>658</v>
      </c>
      <c r="B8" s="758"/>
      <c r="C8" s="759"/>
      <c r="D8" s="288"/>
      <c r="E8" s="760" t="s">
        <v>620</v>
      </c>
      <c r="F8" s="761"/>
      <c r="G8" s="761"/>
      <c r="H8" s="762" t="s">
        <v>551</v>
      </c>
    </row>
    <row r="9" spans="1:9" ht="21.75" customHeight="1">
      <c r="A9" s="763" t="s">
        <v>660</v>
      </c>
      <c r="B9" s="764"/>
      <c r="C9" s="764"/>
      <c r="D9" s="764">
        <f t="shared" ref="D9:D15" si="0">C9*B9</f>
        <v>0</v>
      </c>
      <c r="E9" s="760" t="s">
        <v>624</v>
      </c>
      <c r="F9" s="765"/>
      <c r="G9" s="766"/>
      <c r="H9" s="762"/>
    </row>
    <row r="10" spans="1:9" ht="21.75" customHeight="1">
      <c r="A10" s="763" t="s">
        <v>661</v>
      </c>
      <c r="B10" s="764"/>
      <c r="C10" s="764"/>
      <c r="D10" s="764">
        <f t="shared" si="0"/>
        <v>0</v>
      </c>
      <c r="E10" s="760" t="s">
        <v>662</v>
      </c>
      <c r="F10" s="767"/>
      <c r="G10" s="768"/>
      <c r="H10" s="769" t="s">
        <v>663</v>
      </c>
    </row>
    <row r="11" spans="1:9" ht="21.75" customHeight="1">
      <c r="A11" s="763" t="s">
        <v>664</v>
      </c>
      <c r="B11" s="764"/>
      <c r="C11" s="764"/>
      <c r="D11" s="764">
        <f t="shared" si="0"/>
        <v>0</v>
      </c>
      <c r="E11" s="760" t="s">
        <v>628</v>
      </c>
      <c r="F11" s="767"/>
      <c r="G11" s="768"/>
      <c r="H11" s="762"/>
    </row>
    <row r="12" spans="1:9" ht="21.75" customHeight="1">
      <c r="A12" s="763" t="s">
        <v>665</v>
      </c>
      <c r="B12" s="764"/>
      <c r="C12" s="764"/>
      <c r="D12" s="764">
        <f t="shared" si="0"/>
        <v>0</v>
      </c>
      <c r="E12" s="770" t="s">
        <v>630</v>
      </c>
      <c r="F12" s="767"/>
      <c r="G12" s="768"/>
      <c r="H12" s="762"/>
    </row>
    <row r="13" spans="1:9" ht="21.75" customHeight="1">
      <c r="A13" s="763" t="s">
        <v>666</v>
      </c>
      <c r="B13" s="764"/>
      <c r="C13" s="764"/>
      <c r="D13" s="764">
        <f t="shared" si="0"/>
        <v>0</v>
      </c>
      <c r="E13" s="760" t="s">
        <v>667</v>
      </c>
      <c r="F13" s="767"/>
      <c r="G13" s="768"/>
      <c r="H13" s="762"/>
    </row>
    <row r="14" spans="1:9" ht="21.75" customHeight="1">
      <c r="A14" s="763" t="s">
        <v>668</v>
      </c>
      <c r="B14" s="764"/>
      <c r="C14" s="764"/>
      <c r="D14" s="764">
        <f t="shared" si="0"/>
        <v>0</v>
      </c>
      <c r="E14" s="760" t="s">
        <v>669</v>
      </c>
      <c r="F14" s="767"/>
      <c r="G14" s="768"/>
      <c r="H14" s="762"/>
    </row>
    <row r="15" spans="1:9" ht="21.75" customHeight="1">
      <c r="A15" s="763" t="s">
        <v>670</v>
      </c>
      <c r="B15" s="764"/>
      <c r="C15" s="764"/>
      <c r="D15" s="764">
        <f t="shared" si="0"/>
        <v>0</v>
      </c>
      <c r="E15" s="760" t="s">
        <v>636</v>
      </c>
      <c r="F15" s="771"/>
      <c r="G15" s="768"/>
      <c r="H15" s="762"/>
    </row>
    <row r="16" spans="1:9" ht="21.75" customHeight="1">
      <c r="A16" s="772" t="s">
        <v>100</v>
      </c>
      <c r="B16" s="773"/>
      <c r="C16" s="773"/>
      <c r="D16" s="764">
        <f>SUM(D9:D15)</f>
        <v>0</v>
      </c>
      <c r="E16" s="774"/>
      <c r="F16" s="768"/>
      <c r="G16" s="766"/>
      <c r="H16" s="762"/>
    </row>
    <row r="17" spans="1:8" ht="21.75" customHeight="1">
      <c r="A17" s="775" t="s">
        <v>659</v>
      </c>
      <c r="B17" s="773"/>
      <c r="C17" s="773"/>
      <c r="D17" s="773"/>
      <c r="E17" s="760"/>
      <c r="F17" s="768"/>
      <c r="G17" s="766"/>
      <c r="H17" s="762"/>
    </row>
    <row r="18" spans="1:8" ht="21.75" customHeight="1">
      <c r="A18" s="763" t="s">
        <v>671</v>
      </c>
      <c r="B18" s="773"/>
      <c r="C18" s="773"/>
      <c r="D18" s="773">
        <f>C18*B18</f>
        <v>0</v>
      </c>
      <c r="E18" s="760"/>
      <c r="F18" s="768"/>
      <c r="G18" s="766"/>
      <c r="H18" s="762"/>
    </row>
    <row r="19" spans="1:8" ht="21.75" customHeight="1">
      <c r="A19" s="776" t="s">
        <v>672</v>
      </c>
      <c r="B19" s="777"/>
      <c r="C19" s="777"/>
      <c r="D19" s="773">
        <f>C19*B19</f>
        <v>0</v>
      </c>
      <c r="E19" s="760"/>
      <c r="F19" s="768"/>
      <c r="G19" s="766"/>
      <c r="H19" s="762"/>
    </row>
    <row r="20" spans="1:8" ht="21.75" customHeight="1">
      <c r="A20" s="778" t="s">
        <v>100</v>
      </c>
      <c r="B20" s="758"/>
      <c r="C20" s="759"/>
      <c r="D20" s="779">
        <f>SUM(D18:D19)</f>
        <v>0</v>
      </c>
      <c r="E20" s="780"/>
      <c r="F20" s="781"/>
      <c r="G20" s="781"/>
      <c r="H20" s="762"/>
    </row>
    <row r="21" spans="1:8" ht="21.75" customHeight="1">
      <c r="A21" s="782" t="s">
        <v>673</v>
      </c>
      <c r="B21" s="758"/>
      <c r="C21" s="759"/>
      <c r="D21" s="779">
        <f>D16+D20</f>
        <v>0</v>
      </c>
      <c r="E21" s="780" t="s">
        <v>674</v>
      </c>
      <c r="F21" s="783">
        <f>SUM(F8:F20)</f>
        <v>0</v>
      </c>
      <c r="G21" s="783">
        <f>SUM(G8:G20)</f>
        <v>0</v>
      </c>
      <c r="H21" s="762"/>
    </row>
    <row r="22" spans="1:8" ht="21.75" customHeight="1">
      <c r="A22" s="763"/>
      <c r="B22" s="758"/>
      <c r="C22" s="759"/>
      <c r="D22" s="759"/>
      <c r="E22" s="780"/>
      <c r="F22" s="783"/>
      <c r="G22" s="784"/>
      <c r="H22" s="762"/>
    </row>
    <row r="23" spans="1:8" ht="21.75" customHeight="1">
      <c r="A23" s="782" t="s">
        <v>675</v>
      </c>
      <c r="B23" s="758"/>
      <c r="C23" s="759"/>
      <c r="D23" s="759"/>
      <c r="E23" s="785" t="s">
        <v>676</v>
      </c>
      <c r="F23" s="786"/>
      <c r="G23" s="784"/>
      <c r="H23" s="762"/>
    </row>
    <row r="24" spans="1:8" ht="21.75" customHeight="1">
      <c r="A24" s="787"/>
      <c r="B24" s="758"/>
      <c r="C24" s="759"/>
      <c r="D24" s="759"/>
      <c r="E24" s="785"/>
      <c r="F24" s="786"/>
      <c r="G24" s="784"/>
      <c r="H24" s="762"/>
    </row>
    <row r="25" spans="1:8" ht="21.75" customHeight="1">
      <c r="A25" s="787"/>
      <c r="B25" s="758"/>
      <c r="C25" s="759"/>
      <c r="D25" s="759"/>
      <c r="E25" s="785"/>
      <c r="F25" s="786"/>
      <c r="G25" s="784"/>
      <c r="H25" s="762"/>
    </row>
    <row r="26" spans="1:8" ht="21.75" customHeight="1">
      <c r="A26" s="787"/>
      <c r="B26" s="758"/>
      <c r="C26" s="759"/>
      <c r="D26" s="759"/>
      <c r="E26" s="785"/>
      <c r="F26" s="786"/>
      <c r="G26" s="784"/>
      <c r="H26" s="762"/>
    </row>
    <row r="27" spans="1:8" ht="21.75" customHeight="1">
      <c r="A27" s="787"/>
      <c r="B27" s="758"/>
      <c r="C27" s="759"/>
      <c r="D27" s="759"/>
      <c r="E27" s="785"/>
      <c r="F27" s="786"/>
      <c r="G27" s="784"/>
      <c r="H27" s="762"/>
    </row>
    <row r="28" spans="1:8" ht="21.75" customHeight="1">
      <c r="A28" s="787"/>
      <c r="B28" s="758"/>
      <c r="C28" s="759"/>
      <c r="D28" s="759"/>
      <c r="E28" s="785"/>
      <c r="F28" s="786"/>
      <c r="G28" s="784"/>
      <c r="H28" s="762"/>
    </row>
    <row r="29" spans="1:8" ht="21.75" customHeight="1">
      <c r="A29" s="776"/>
      <c r="B29" s="758"/>
      <c r="C29" s="759"/>
      <c r="D29" s="788"/>
      <c r="E29" s="789"/>
      <c r="F29" s="786"/>
      <c r="G29" s="784"/>
      <c r="H29" s="762"/>
    </row>
    <row r="30" spans="1:8" ht="21.75" customHeight="1">
      <c r="A30" s="776"/>
      <c r="B30" s="758"/>
      <c r="C30" s="759"/>
      <c r="D30" s="788"/>
      <c r="E30" s="789"/>
      <c r="F30" s="786"/>
      <c r="G30" s="784"/>
      <c r="H30" s="762"/>
    </row>
    <row r="31" spans="1:8" ht="21.75" customHeight="1">
      <c r="A31" s="763"/>
      <c r="B31" s="758"/>
      <c r="C31" s="759"/>
      <c r="D31" s="788"/>
      <c r="E31" s="790"/>
      <c r="F31" s="786"/>
      <c r="G31" s="784"/>
      <c r="H31" s="762"/>
    </row>
    <row r="32" spans="1:8" ht="21.75" customHeight="1">
      <c r="A32" s="763" t="s">
        <v>677</v>
      </c>
      <c r="B32" s="758"/>
      <c r="C32" s="759"/>
      <c r="D32" s="788">
        <f>SUM(D24:D31)</f>
        <v>0</v>
      </c>
      <c r="E32" s="763" t="s">
        <v>678</v>
      </c>
      <c r="F32" s="786"/>
      <c r="G32" s="784">
        <f>SUM(G24:G31)</f>
        <v>0</v>
      </c>
      <c r="H32" s="762"/>
    </row>
    <row r="33" spans="1:8" ht="21.75" customHeight="1">
      <c r="A33" s="782" t="s">
        <v>679</v>
      </c>
      <c r="B33" s="758"/>
      <c r="C33" s="759"/>
      <c r="D33" s="788"/>
      <c r="E33" s="785" t="s">
        <v>680</v>
      </c>
      <c r="F33" s="786"/>
      <c r="G33" s="784"/>
      <c r="H33" s="762"/>
    </row>
    <row r="34" spans="1:8" ht="21.75" customHeight="1">
      <c r="A34" s="776"/>
      <c r="B34" s="758"/>
      <c r="C34" s="759"/>
      <c r="D34" s="788"/>
      <c r="E34" s="790"/>
      <c r="F34" s="791"/>
      <c r="G34" s="792"/>
      <c r="H34" s="762"/>
    </row>
    <row r="35" spans="1:8" ht="21.75" customHeight="1">
      <c r="A35" s="776"/>
      <c r="B35" s="758"/>
      <c r="C35" s="759"/>
      <c r="D35" s="788"/>
      <c r="E35" s="790"/>
      <c r="F35" s="791"/>
      <c r="G35" s="792"/>
      <c r="H35" s="762"/>
    </row>
    <row r="36" spans="1:8" ht="21.75" customHeight="1">
      <c r="A36" s="776"/>
      <c r="B36" s="758"/>
      <c r="C36" s="759"/>
      <c r="D36" s="788"/>
      <c r="E36" s="790"/>
      <c r="F36" s="791"/>
      <c r="G36" s="792"/>
      <c r="H36" s="762"/>
    </row>
    <row r="37" spans="1:8" ht="21.75" customHeight="1">
      <c r="A37" s="763"/>
      <c r="B37" s="758"/>
      <c r="C37" s="759"/>
      <c r="D37" s="788"/>
      <c r="E37" s="793"/>
      <c r="F37" s="794"/>
      <c r="G37" s="795"/>
      <c r="H37" s="762"/>
    </row>
    <row r="38" spans="1:8" ht="21.75" customHeight="1">
      <c r="A38" s="763"/>
      <c r="B38" s="796"/>
      <c r="C38" s="797"/>
      <c r="D38" s="295"/>
      <c r="E38" s="789"/>
      <c r="F38" s="726"/>
      <c r="G38" s="798"/>
      <c r="H38" s="799"/>
    </row>
    <row r="39" spans="1:8" ht="21.75" customHeight="1">
      <c r="A39" s="763"/>
      <c r="B39" s="796"/>
      <c r="C39" s="797"/>
      <c r="D39" s="295"/>
      <c r="E39" s="789"/>
      <c r="F39" s="726"/>
      <c r="G39" s="798"/>
      <c r="H39" s="799"/>
    </row>
    <row r="40" spans="1:8" ht="21.75" customHeight="1" thickBot="1">
      <c r="A40" s="763" t="s">
        <v>681</v>
      </c>
      <c r="B40" s="800"/>
      <c r="C40" s="801"/>
      <c r="D40" s="802">
        <f>SUM(D34:D39)</f>
        <v>0</v>
      </c>
      <c r="E40" s="763" t="s">
        <v>682</v>
      </c>
      <c r="F40" s="803"/>
      <c r="G40" s="804">
        <f>SUM(G34:G39)</f>
        <v>0</v>
      </c>
      <c r="H40" s="805"/>
    </row>
    <row r="41" spans="1:8" ht="20.25" thickBot="1">
      <c r="A41" s="806" t="s">
        <v>683</v>
      </c>
      <c r="B41" s="807"/>
      <c r="C41" s="808"/>
      <c r="D41" s="809">
        <f>D21+D32+D40</f>
        <v>0</v>
      </c>
      <c r="E41" s="810"/>
      <c r="F41" s="811"/>
      <c r="G41" s="812">
        <f>SUM(G21,G32,G40)</f>
        <v>0</v>
      </c>
      <c r="H41" s="808"/>
    </row>
    <row r="42" spans="1:8" ht="19.5" thickBot="1">
      <c r="A42" s="806"/>
      <c r="B42" s="807"/>
      <c r="C42" s="808"/>
      <c r="D42" s="813"/>
      <c r="E42" s="810"/>
      <c r="F42" s="808"/>
      <c r="G42" s="808"/>
      <c r="H42" s="808"/>
    </row>
    <row r="43" spans="1:8" s="814" customFormat="1" ht="21.75" customHeight="1">
      <c r="A43" s="1422" t="s">
        <v>684</v>
      </c>
      <c r="B43" s="1422"/>
      <c r="C43" s="1422"/>
      <c r="D43" s="1422"/>
      <c r="E43" s="1422"/>
      <c r="F43" s="1422"/>
      <c r="G43" s="1422"/>
      <c r="H43" s="1422"/>
    </row>
    <row r="44" spans="1:8" s="140" customFormat="1">
      <c r="A44" s="137"/>
      <c r="C44" s="736"/>
      <c r="D44" s="139"/>
      <c r="E44"/>
      <c r="G44" s="737"/>
    </row>
    <row r="45" spans="1:8" s="140" customFormat="1" ht="21" customHeight="1">
      <c r="A45" s="198" t="s">
        <v>323</v>
      </c>
      <c r="B45" s="313"/>
      <c r="C45" s="738" t="s">
        <v>647</v>
      </c>
      <c r="D45" s="139"/>
      <c r="E45"/>
      <c r="G45" s="737"/>
    </row>
  </sheetData>
  <mergeCells count="8">
    <mergeCell ref="A43:H43"/>
    <mergeCell ref="C1:E1"/>
    <mergeCell ref="C2:E2"/>
    <mergeCell ref="C3:E3"/>
    <mergeCell ref="A4:A7"/>
    <mergeCell ref="B5:B6"/>
    <mergeCell ref="H5:H6"/>
    <mergeCell ref="F6:G6"/>
  </mergeCells>
  <phoneticPr fontId="14" type="noConversion"/>
  <pageMargins left="0.49000000000000005" right="0" top="0.39370078740157505" bottom="0" header="0" footer="0"/>
  <pageSetup paperSize="0" scale="60" fitToWidth="0" fitToHeight="0"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D6" sqref="D6"/>
    </sheetView>
  </sheetViews>
  <sheetFormatPr defaultRowHeight="15.75"/>
  <cols>
    <col min="1" max="1" width="32.375" customWidth="1"/>
    <col min="2" max="2" width="15.5" customWidth="1"/>
    <col min="3" max="3" width="13.875" customWidth="1"/>
    <col min="4" max="4" width="46.625" customWidth="1"/>
    <col min="5" max="5" width="9" customWidth="1"/>
  </cols>
  <sheetData>
    <row r="1" spans="1:7" ht="28.5" customHeight="1" thickBot="1">
      <c r="A1" s="1276" t="s">
        <v>76</v>
      </c>
      <c r="B1" s="1276"/>
      <c r="C1" s="1276"/>
      <c r="D1" s="1276"/>
    </row>
    <row r="2" spans="1:7" ht="20.25" thickTop="1">
      <c r="A2" s="30" t="s">
        <v>2</v>
      </c>
      <c r="B2" s="31" t="s">
        <v>77</v>
      </c>
      <c r="C2" s="31" t="s">
        <v>78</v>
      </c>
      <c r="D2" s="32" t="s">
        <v>4</v>
      </c>
    </row>
    <row r="3" spans="1:7" ht="49.5" customHeight="1">
      <c r="A3" s="33" t="s">
        <v>79</v>
      </c>
      <c r="B3" s="34" t="s">
        <v>80</v>
      </c>
      <c r="C3" s="34" t="s">
        <v>15</v>
      </c>
      <c r="D3" s="35" t="s">
        <v>81</v>
      </c>
    </row>
    <row r="4" spans="1:7" ht="49.5" customHeight="1">
      <c r="A4" s="33" t="s">
        <v>82</v>
      </c>
      <c r="B4" s="34" t="s">
        <v>83</v>
      </c>
      <c r="C4" s="34" t="s">
        <v>9</v>
      </c>
      <c r="D4" s="35" t="s">
        <v>84</v>
      </c>
    </row>
    <row r="5" spans="1:7" ht="49.5" customHeight="1">
      <c r="A5" s="36" t="s">
        <v>85</v>
      </c>
      <c r="B5" s="34" t="s">
        <v>86</v>
      </c>
      <c r="C5" s="34" t="s">
        <v>15</v>
      </c>
      <c r="D5" s="35" t="s">
        <v>1125</v>
      </c>
    </row>
    <row r="6" spans="1:7" ht="49.5" customHeight="1">
      <c r="A6" s="36" t="s">
        <v>87</v>
      </c>
      <c r="B6" s="34" t="s">
        <v>88</v>
      </c>
      <c r="C6" s="34" t="s">
        <v>89</v>
      </c>
      <c r="D6" s="35" t="s">
        <v>1126</v>
      </c>
    </row>
    <row r="7" spans="1:7" ht="59.25" thickBot="1">
      <c r="A7" s="37" t="s">
        <v>90</v>
      </c>
      <c r="B7" s="38" t="s">
        <v>91</v>
      </c>
      <c r="C7" s="39" t="s">
        <v>92</v>
      </c>
      <c r="D7" s="40" t="s">
        <v>93</v>
      </c>
    </row>
    <row r="8" spans="1:7" ht="17.25" thickTop="1">
      <c r="A8" s="28"/>
      <c r="B8" s="28"/>
      <c r="C8" s="28"/>
      <c r="D8" s="28"/>
    </row>
    <row r="9" spans="1:7" ht="16.5">
      <c r="A9" s="28" t="s">
        <v>94</v>
      </c>
      <c r="B9" s="28"/>
      <c r="C9" s="28"/>
      <c r="D9" s="28"/>
    </row>
    <row r="10" spans="1:7" ht="59.25" customHeight="1">
      <c r="A10" s="1277" t="s">
        <v>1121</v>
      </c>
      <c r="B10" s="1277"/>
      <c r="C10" s="1277"/>
      <c r="D10" s="1277"/>
    </row>
    <row r="11" spans="1:7" ht="19.5">
      <c r="A11" s="41"/>
      <c r="B11" s="42"/>
      <c r="C11" s="42"/>
      <c r="D11" s="42"/>
      <c r="E11" s="42"/>
      <c r="F11" s="42"/>
      <c r="G11" s="43"/>
    </row>
    <row r="12" spans="1:7" ht="19.5">
      <c r="A12" s="44"/>
      <c r="B12" s="45"/>
      <c r="C12" s="46"/>
      <c r="D12" s="46"/>
      <c r="E12" s="47"/>
      <c r="F12" s="47"/>
      <c r="G12" s="47"/>
    </row>
  </sheetData>
  <mergeCells count="2">
    <mergeCell ref="A1:D1"/>
    <mergeCell ref="A10:D10"/>
  </mergeCells>
  <phoneticPr fontId="14" type="noConversion"/>
  <pageMargins left="0.70000000000000007" right="0.70000000000000007" top="0.75" bottom="0.75" header="0.30000000000000004" footer="0.30000000000000004"/>
  <pageSetup paperSize="0" fitToWidth="0" fitToHeight="0" orientation="portrait" horizontalDpi="0" verticalDpi="0" copie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activeCell="C10" sqref="C10"/>
    </sheetView>
  </sheetViews>
  <sheetFormatPr defaultRowHeight="16.5"/>
  <cols>
    <col min="1" max="1" width="50" style="28" customWidth="1"/>
    <col min="2" max="2" width="36" style="28" customWidth="1"/>
    <col min="3" max="3" width="38.125" style="28" customWidth="1"/>
    <col min="4" max="4" width="30.125" style="28" customWidth="1"/>
    <col min="5" max="9" width="8.875" style="28" customWidth="1"/>
    <col min="10" max="10" width="8.125" style="28" customWidth="1"/>
    <col min="11" max="11" width="9.5" style="28" customWidth="1"/>
    <col min="12" max="12" width="9.125" style="28" customWidth="1"/>
    <col min="13" max="13" width="9.875" style="28" customWidth="1"/>
    <col min="14" max="14" width="9" style="28" customWidth="1"/>
    <col min="15" max="15" width="10" style="28" customWidth="1"/>
    <col min="16" max="16" width="14.125" style="28" customWidth="1"/>
    <col min="17" max="17" width="10" style="28" customWidth="1"/>
    <col min="18" max="18" width="14.875" style="28" customWidth="1"/>
    <col min="19" max="19" width="9" style="28" customWidth="1"/>
    <col min="20" max="16384" width="9" style="28"/>
  </cols>
  <sheetData>
    <row r="1" spans="1:17" ht="21">
      <c r="A1" s="27" t="s">
        <v>685</v>
      </c>
      <c r="B1" s="1335" t="s">
        <v>287</v>
      </c>
      <c r="C1" s="1335"/>
      <c r="D1" s="815"/>
      <c r="E1" s="273"/>
      <c r="G1" s="816"/>
      <c r="H1" s="816"/>
      <c r="I1" s="816"/>
      <c r="J1" s="816"/>
      <c r="K1" s="273"/>
      <c r="L1" s="273"/>
      <c r="M1" s="273"/>
      <c r="N1" s="273"/>
      <c r="O1" s="273"/>
      <c r="P1" s="273"/>
      <c r="Q1" s="273"/>
    </row>
    <row r="2" spans="1:17" customFormat="1" ht="21">
      <c r="A2" s="817" t="s">
        <v>686</v>
      </c>
      <c r="B2" s="1335" t="s">
        <v>687</v>
      </c>
      <c r="C2" s="1335"/>
      <c r="D2" s="818"/>
      <c r="E2" s="274"/>
      <c r="F2" s="28"/>
      <c r="G2" s="819"/>
      <c r="H2" s="819"/>
      <c r="I2" s="274"/>
      <c r="J2" s="274"/>
      <c r="K2" s="274"/>
      <c r="L2" s="274"/>
      <c r="M2" s="274"/>
      <c r="N2" s="274"/>
      <c r="O2" s="274"/>
      <c r="P2" s="274"/>
      <c r="Q2" s="274"/>
    </row>
    <row r="3" spans="1:17" customFormat="1" ht="32.25" customHeight="1" thickBot="1">
      <c r="A3" s="27" t="s">
        <v>688</v>
      </c>
      <c r="B3" s="1430" t="s">
        <v>1100</v>
      </c>
      <c r="C3" s="1430"/>
      <c r="D3" s="820" t="s">
        <v>689</v>
      </c>
      <c r="E3" s="821"/>
      <c r="F3" s="28"/>
      <c r="G3" s="820"/>
      <c r="H3" s="820"/>
      <c r="I3" s="821"/>
      <c r="J3" s="821"/>
      <c r="K3" s="821"/>
      <c r="L3" s="821"/>
      <c r="M3" s="821"/>
      <c r="N3" s="821"/>
      <c r="O3" s="28"/>
      <c r="P3" s="28"/>
      <c r="Q3" s="28"/>
    </row>
    <row r="4" spans="1:17" customFormat="1" ht="86.25" customHeight="1">
      <c r="A4" s="822" t="s">
        <v>690</v>
      </c>
      <c r="B4" s="823" t="s">
        <v>691</v>
      </c>
      <c r="C4" s="824" t="s">
        <v>692</v>
      </c>
      <c r="D4" s="825" t="s">
        <v>693</v>
      </c>
      <c r="E4" s="28"/>
      <c r="F4" s="28"/>
      <c r="G4" s="28"/>
      <c r="H4" s="28"/>
      <c r="I4" s="28"/>
      <c r="J4" s="28"/>
      <c r="K4" s="28"/>
      <c r="L4" s="28"/>
      <c r="M4" s="28"/>
      <c r="N4" s="28"/>
      <c r="O4" s="28"/>
      <c r="P4" s="28"/>
      <c r="Q4" s="28"/>
    </row>
    <row r="5" spans="1:17" customFormat="1" ht="21" customHeight="1">
      <c r="A5" s="826" t="s">
        <v>694</v>
      </c>
      <c r="B5" s="827">
        <f>SUM(B6:B15)</f>
        <v>0</v>
      </c>
      <c r="C5" s="828">
        <f>SUM(C6:C15)</f>
        <v>0</v>
      </c>
      <c r="D5" s="1431" t="s">
        <v>695</v>
      </c>
      <c r="E5" s="28"/>
      <c r="F5" s="28"/>
      <c r="G5" s="28"/>
      <c r="H5" s="28"/>
      <c r="I5" s="28"/>
      <c r="J5" s="28"/>
      <c r="K5" s="28"/>
      <c r="L5" s="28"/>
      <c r="M5" s="28"/>
      <c r="N5" s="28"/>
      <c r="O5" s="28"/>
      <c r="P5" s="28"/>
      <c r="Q5" s="28"/>
    </row>
    <row r="6" spans="1:17" customFormat="1" ht="21" customHeight="1">
      <c r="A6" s="829" t="s">
        <v>696</v>
      </c>
      <c r="B6" s="830"/>
      <c r="C6" s="831"/>
      <c r="D6" s="1431"/>
      <c r="E6" s="28"/>
      <c r="F6" s="28"/>
      <c r="G6" s="28"/>
      <c r="H6" s="28"/>
      <c r="I6" s="28"/>
      <c r="J6" s="28"/>
      <c r="K6" s="28"/>
      <c r="L6" s="28"/>
      <c r="M6" s="28"/>
      <c r="N6" s="28"/>
      <c r="O6" s="28"/>
      <c r="P6" s="28"/>
      <c r="Q6" s="28"/>
    </row>
    <row r="7" spans="1:17" customFormat="1" ht="21" customHeight="1">
      <c r="A7" s="829" t="s">
        <v>1127</v>
      </c>
      <c r="B7" s="830"/>
      <c r="C7" s="831"/>
      <c r="D7" s="1431"/>
      <c r="E7" s="28"/>
      <c r="F7" s="28"/>
      <c r="G7" s="28"/>
      <c r="H7" s="28"/>
      <c r="I7" s="28"/>
      <c r="J7" s="28"/>
      <c r="K7" s="28"/>
      <c r="L7" s="28"/>
      <c r="M7" s="28"/>
      <c r="N7" s="28"/>
      <c r="O7" s="28"/>
      <c r="P7" s="28"/>
      <c r="Q7" s="28"/>
    </row>
    <row r="8" spans="1:17" customFormat="1" ht="21" customHeight="1">
      <c r="A8" s="829"/>
      <c r="B8" s="830"/>
      <c r="C8" s="831"/>
      <c r="D8" s="1431"/>
      <c r="E8" s="28"/>
      <c r="F8" s="28"/>
      <c r="G8" s="28"/>
      <c r="H8" s="28"/>
      <c r="I8" s="28"/>
      <c r="J8" s="28"/>
      <c r="K8" s="28"/>
      <c r="L8" s="28"/>
      <c r="M8" s="28"/>
      <c r="N8" s="28"/>
      <c r="O8" s="28"/>
      <c r="P8" s="28"/>
      <c r="Q8" s="28"/>
    </row>
    <row r="9" spans="1:17" customFormat="1" ht="21" customHeight="1">
      <c r="A9" s="829"/>
      <c r="B9" s="830"/>
      <c r="C9" s="831"/>
      <c r="D9" s="1431"/>
      <c r="E9" s="28"/>
      <c r="F9" s="28"/>
      <c r="G9" s="28"/>
      <c r="H9" s="28"/>
      <c r="I9" s="28"/>
      <c r="J9" s="28"/>
      <c r="K9" s="28"/>
      <c r="L9" s="28"/>
      <c r="M9" s="28"/>
      <c r="N9" s="28"/>
      <c r="O9" s="28"/>
      <c r="P9" s="28"/>
      <c r="Q9" s="28"/>
    </row>
    <row r="10" spans="1:17" customFormat="1" ht="21" customHeight="1">
      <c r="A10" s="829"/>
      <c r="B10" s="830"/>
      <c r="C10" s="831"/>
      <c r="D10" s="1431"/>
      <c r="E10" s="28"/>
      <c r="F10" s="28"/>
      <c r="G10" s="28"/>
      <c r="H10" s="28"/>
      <c r="I10" s="28"/>
      <c r="J10" s="28"/>
      <c r="K10" s="28"/>
      <c r="L10" s="28"/>
      <c r="M10" s="28"/>
      <c r="N10" s="28"/>
      <c r="O10" s="28"/>
      <c r="P10" s="28"/>
      <c r="Q10" s="28"/>
    </row>
    <row r="11" spans="1:17" customFormat="1" ht="21" customHeight="1">
      <c r="A11" s="829"/>
      <c r="B11" s="830"/>
      <c r="C11" s="831"/>
      <c r="D11" s="1431"/>
      <c r="E11" s="28"/>
      <c r="F11" s="28"/>
      <c r="G11" s="28"/>
      <c r="H11" s="28"/>
      <c r="I11" s="28"/>
      <c r="J11" s="28"/>
      <c r="K11" s="28"/>
      <c r="L11" s="28"/>
      <c r="M11" s="28"/>
      <c r="N11" s="28"/>
      <c r="O11" s="28"/>
      <c r="P11" s="28"/>
      <c r="Q11" s="28"/>
    </row>
    <row r="12" spans="1:17" customFormat="1" ht="21" customHeight="1">
      <c r="A12" s="829"/>
      <c r="B12" s="830"/>
      <c r="C12" s="831"/>
      <c r="D12" s="1431"/>
      <c r="E12" s="28"/>
      <c r="F12" s="28"/>
      <c r="G12" s="28"/>
      <c r="H12" s="28"/>
      <c r="I12" s="28"/>
      <c r="J12" s="28"/>
      <c r="K12" s="28"/>
      <c r="L12" s="28"/>
      <c r="M12" s="28"/>
      <c r="N12" s="28"/>
      <c r="O12" s="28"/>
      <c r="P12" s="28"/>
      <c r="Q12" s="28"/>
    </row>
    <row r="13" spans="1:17" customFormat="1" ht="21" customHeight="1">
      <c r="A13" s="829"/>
      <c r="B13" s="830"/>
      <c r="C13" s="831"/>
      <c r="D13" s="1431"/>
      <c r="E13" s="28"/>
      <c r="F13" s="28"/>
      <c r="G13" s="28"/>
      <c r="H13" s="28"/>
      <c r="I13" s="28"/>
      <c r="J13" s="28"/>
      <c r="K13" s="28"/>
      <c r="L13" s="28"/>
      <c r="M13" s="28"/>
      <c r="N13" s="28"/>
      <c r="O13" s="28"/>
      <c r="P13" s="28"/>
      <c r="Q13" s="28"/>
    </row>
    <row r="14" spans="1:17" customFormat="1" ht="21" customHeight="1">
      <c r="A14" s="829"/>
      <c r="B14" s="830"/>
      <c r="C14" s="831"/>
      <c r="D14" s="1431"/>
      <c r="E14" s="28"/>
      <c r="F14" s="28"/>
      <c r="G14" s="28"/>
      <c r="H14" s="28"/>
      <c r="I14" s="28"/>
      <c r="J14" s="28"/>
      <c r="K14" s="28"/>
      <c r="L14" s="28"/>
      <c r="M14" s="28"/>
      <c r="N14" s="28"/>
      <c r="O14" s="28"/>
      <c r="P14" s="28"/>
      <c r="Q14" s="28"/>
    </row>
    <row r="15" spans="1:17" customFormat="1" ht="21" customHeight="1">
      <c r="A15" s="829"/>
      <c r="B15" s="830"/>
      <c r="C15" s="831"/>
      <c r="D15" s="1431"/>
      <c r="E15" s="28"/>
      <c r="F15" s="28"/>
      <c r="G15" s="28"/>
      <c r="H15" s="28"/>
      <c r="I15" s="28"/>
      <c r="J15" s="28"/>
      <c r="K15" s="28"/>
      <c r="L15" s="28"/>
      <c r="M15" s="28"/>
      <c r="N15" s="28"/>
      <c r="O15" s="28"/>
      <c r="P15" s="28"/>
      <c r="Q15" s="28"/>
    </row>
    <row r="16" spans="1:17" customFormat="1" ht="21" customHeight="1">
      <c r="A16" s="832" t="s">
        <v>697</v>
      </c>
      <c r="B16" s="833">
        <f>SUM(B19:B23)</f>
        <v>0</v>
      </c>
      <c r="C16" s="833">
        <f>SUM(C19:C23)</f>
        <v>0</v>
      </c>
      <c r="D16" s="834"/>
      <c r="E16" s="28"/>
      <c r="F16" s="28"/>
      <c r="G16" s="28"/>
      <c r="H16" s="28"/>
      <c r="I16" s="28"/>
      <c r="J16" s="28"/>
      <c r="K16" s="28"/>
      <c r="L16" s="28"/>
      <c r="M16" s="28"/>
      <c r="N16" s="28"/>
      <c r="O16" s="28"/>
      <c r="P16" s="28"/>
      <c r="Q16" s="28"/>
    </row>
    <row r="17" spans="1:17" customFormat="1" ht="51" customHeight="1">
      <c r="A17" s="835" t="s">
        <v>698</v>
      </c>
      <c r="B17" s="836"/>
      <c r="C17" s="837"/>
      <c r="D17" s="838" t="s">
        <v>699</v>
      </c>
      <c r="E17" s="28"/>
      <c r="F17" s="28"/>
      <c r="G17" s="28"/>
      <c r="H17" s="28"/>
      <c r="I17" s="28"/>
      <c r="J17" s="28"/>
      <c r="K17" s="28"/>
      <c r="L17" s="28"/>
      <c r="M17" s="28"/>
      <c r="N17" s="28"/>
      <c r="O17" s="28"/>
      <c r="P17" s="28"/>
      <c r="Q17" s="28"/>
    </row>
    <row r="18" spans="1:17" customFormat="1" ht="21" customHeight="1">
      <c r="A18" s="249" t="s">
        <v>1128</v>
      </c>
      <c r="B18" s="839"/>
      <c r="C18" s="837"/>
      <c r="D18" s="834"/>
      <c r="E18" s="28"/>
      <c r="F18" s="28"/>
      <c r="G18" s="28"/>
      <c r="H18" s="28"/>
      <c r="I18" s="28"/>
      <c r="J18" s="28"/>
      <c r="K18" s="28"/>
      <c r="L18" s="28"/>
      <c r="M18" s="28"/>
      <c r="N18" s="28"/>
      <c r="O18" s="28"/>
      <c r="P18" s="28"/>
      <c r="Q18" s="28"/>
    </row>
    <row r="19" spans="1:17" customFormat="1" ht="21" customHeight="1">
      <c r="A19" s="835"/>
      <c r="B19" s="839"/>
      <c r="C19" s="837"/>
      <c r="D19" s="834"/>
      <c r="E19" s="28"/>
      <c r="F19" s="28"/>
      <c r="G19" s="28"/>
      <c r="H19" s="28"/>
      <c r="I19" s="28"/>
      <c r="J19" s="28"/>
      <c r="K19" s="28"/>
      <c r="L19" s="28"/>
      <c r="M19" s="28"/>
      <c r="N19" s="28"/>
      <c r="O19" s="28"/>
      <c r="P19" s="28"/>
      <c r="Q19" s="28"/>
    </row>
    <row r="20" spans="1:17" customFormat="1" ht="21" customHeight="1">
      <c r="A20" s="840"/>
      <c r="B20" s="841"/>
      <c r="C20" s="837"/>
      <c r="D20" s="834"/>
      <c r="E20" s="28"/>
      <c r="F20" s="28"/>
      <c r="G20" s="28"/>
      <c r="H20" s="28"/>
      <c r="I20" s="28"/>
      <c r="J20" s="28"/>
      <c r="K20" s="28"/>
      <c r="L20" s="28"/>
      <c r="M20" s="28"/>
      <c r="N20" s="28"/>
      <c r="O20" s="28"/>
      <c r="P20" s="28"/>
      <c r="Q20" s="28"/>
    </row>
    <row r="21" spans="1:17" customFormat="1" ht="21" customHeight="1">
      <c r="A21" s="840"/>
      <c r="B21" s="841"/>
      <c r="C21" s="837"/>
      <c r="D21" s="834"/>
      <c r="E21" s="28"/>
      <c r="F21" s="28"/>
      <c r="G21" s="28"/>
      <c r="H21" s="28"/>
      <c r="I21" s="28"/>
      <c r="J21" s="28"/>
      <c r="K21" s="28"/>
      <c r="L21" s="28"/>
      <c r="M21" s="28"/>
      <c r="N21" s="28"/>
      <c r="O21" s="28"/>
      <c r="P21" s="28"/>
      <c r="Q21" s="28"/>
    </row>
    <row r="22" spans="1:17" customFormat="1" ht="19.5">
      <c r="A22" s="829"/>
      <c r="B22" s="842"/>
      <c r="C22" s="843"/>
      <c r="D22" s="249"/>
      <c r="E22" s="28"/>
      <c r="F22" s="28"/>
      <c r="G22" s="28"/>
      <c r="H22" s="28"/>
      <c r="I22" s="28"/>
      <c r="J22" s="28"/>
      <c r="K22" s="28"/>
      <c r="L22" s="28"/>
      <c r="M22" s="28"/>
      <c r="N22" s="28"/>
      <c r="O22" s="28"/>
      <c r="P22" s="28"/>
      <c r="Q22" s="28"/>
    </row>
    <row r="23" spans="1:17" customFormat="1" ht="19.5">
      <c r="A23" s="328"/>
      <c r="B23" s="842"/>
      <c r="C23" s="844"/>
      <c r="D23" s="845"/>
      <c r="E23" s="28"/>
      <c r="F23" s="28"/>
      <c r="G23" s="28"/>
      <c r="H23" s="28"/>
      <c r="I23" s="28"/>
      <c r="J23" s="28"/>
      <c r="K23" s="28"/>
      <c r="L23" s="28"/>
      <c r="M23" s="28"/>
      <c r="N23" s="28"/>
      <c r="O23" s="28"/>
      <c r="P23" s="28"/>
      <c r="Q23" s="28"/>
    </row>
    <row r="24" spans="1:17" customFormat="1" ht="21" customHeight="1">
      <c r="A24" s="846"/>
      <c r="B24" s="847"/>
      <c r="C24" s="848"/>
      <c r="D24" s="244"/>
      <c r="E24" s="28"/>
      <c r="F24" s="28"/>
      <c r="G24" s="28"/>
      <c r="H24" s="28"/>
      <c r="I24" s="28"/>
      <c r="J24" s="28"/>
      <c r="K24" s="28"/>
      <c r="L24" s="28"/>
      <c r="M24" s="28"/>
      <c r="N24" s="28"/>
      <c r="O24" s="28"/>
      <c r="P24" s="28"/>
      <c r="Q24" s="28"/>
    </row>
    <row r="25" spans="1:17" customFormat="1" ht="19.5">
      <c r="A25" s="849" t="s">
        <v>700</v>
      </c>
      <c r="B25" s="847"/>
      <c r="C25" s="848"/>
      <c r="D25" s="244"/>
      <c r="E25" s="28"/>
      <c r="F25" s="28"/>
      <c r="G25" s="28"/>
      <c r="H25" s="28"/>
      <c r="I25" s="28"/>
      <c r="J25" s="28"/>
      <c r="K25" s="28"/>
      <c r="L25" s="28"/>
      <c r="M25" s="28"/>
      <c r="N25" s="28"/>
      <c r="O25" s="28"/>
      <c r="P25" s="28"/>
      <c r="Q25" s="28"/>
    </row>
    <row r="26" spans="1:17" customFormat="1" ht="21" customHeight="1">
      <c r="A26" s="846" t="s">
        <v>701</v>
      </c>
      <c r="B26" s="847"/>
      <c r="C26" s="848"/>
      <c r="D26" s="244"/>
      <c r="E26" s="28"/>
      <c r="F26" s="28"/>
      <c r="G26" s="28"/>
      <c r="H26" s="28"/>
      <c r="I26" s="28"/>
      <c r="J26" s="28"/>
      <c r="K26" s="28"/>
      <c r="L26" s="28"/>
      <c r="M26" s="28"/>
      <c r="N26" s="28"/>
      <c r="O26" s="28"/>
      <c r="P26" s="28"/>
      <c r="Q26" s="28"/>
    </row>
    <row r="27" spans="1:17" customFormat="1" ht="21" customHeight="1">
      <c r="A27" s="846" t="s">
        <v>702</v>
      </c>
      <c r="B27" s="847"/>
      <c r="C27" s="848"/>
      <c r="D27" s="244"/>
      <c r="E27" s="28"/>
      <c r="F27" s="28"/>
      <c r="G27" s="28"/>
      <c r="H27" s="28"/>
      <c r="I27" s="28"/>
      <c r="J27" s="28"/>
      <c r="K27" s="28"/>
      <c r="L27" s="28"/>
      <c r="M27" s="28"/>
      <c r="N27" s="28"/>
      <c r="O27" s="28"/>
      <c r="P27" s="28"/>
      <c r="Q27" s="28"/>
    </row>
    <row r="28" spans="1:17" customFormat="1" ht="21" customHeight="1">
      <c r="A28" s="846" t="s">
        <v>703</v>
      </c>
      <c r="B28" s="847"/>
      <c r="C28" s="848"/>
      <c r="D28" s="244"/>
      <c r="E28" s="28"/>
      <c r="F28" s="28"/>
      <c r="G28" s="28"/>
      <c r="H28" s="28"/>
      <c r="I28" s="28"/>
      <c r="J28" s="28"/>
      <c r="K28" s="28"/>
      <c r="L28" s="28"/>
      <c r="M28" s="28"/>
      <c r="N28" s="28"/>
      <c r="O28" s="28"/>
      <c r="P28" s="28"/>
      <c r="Q28" s="28"/>
    </row>
    <row r="29" spans="1:17" customFormat="1" ht="21" customHeight="1">
      <c r="A29" s="846" t="s">
        <v>704</v>
      </c>
      <c r="B29" s="847"/>
      <c r="C29" s="848"/>
      <c r="D29" s="244"/>
      <c r="E29" s="28"/>
      <c r="F29" s="28"/>
      <c r="G29" s="28"/>
      <c r="H29" s="28"/>
      <c r="I29" s="28"/>
      <c r="J29" s="28"/>
      <c r="K29" s="28"/>
      <c r="L29" s="28"/>
      <c r="M29" s="28"/>
      <c r="N29" s="28"/>
      <c r="O29" s="28"/>
      <c r="P29" s="28"/>
      <c r="Q29" s="28"/>
    </row>
    <row r="30" spans="1:17" customFormat="1" ht="18" customHeight="1">
      <c r="A30" s="850" t="s">
        <v>705</v>
      </c>
      <c r="B30" s="797"/>
      <c r="C30" s="851"/>
      <c r="D30" s="249"/>
      <c r="E30" s="28"/>
      <c r="F30" s="28"/>
      <c r="G30" s="28"/>
      <c r="H30" s="28"/>
      <c r="I30" s="28"/>
      <c r="J30" s="28"/>
      <c r="K30" s="28"/>
      <c r="L30" s="28"/>
      <c r="M30" s="28"/>
      <c r="N30" s="28"/>
      <c r="O30" s="28"/>
      <c r="P30" s="28"/>
      <c r="Q30" s="28"/>
    </row>
    <row r="31" spans="1:17" customFormat="1" ht="21" customHeight="1">
      <c r="A31" s="846" t="s">
        <v>706</v>
      </c>
      <c r="B31" s="847"/>
      <c r="C31" s="848"/>
      <c r="D31" s="244"/>
      <c r="E31" s="28"/>
      <c r="F31" s="28"/>
      <c r="G31" s="28"/>
      <c r="H31" s="28"/>
      <c r="I31" s="28"/>
      <c r="J31" s="28"/>
      <c r="K31" s="28"/>
      <c r="L31" s="28"/>
      <c r="M31" s="28"/>
      <c r="N31" s="28"/>
      <c r="O31" s="28"/>
      <c r="P31" s="28"/>
      <c r="Q31" s="28"/>
    </row>
    <row r="32" spans="1:17" customFormat="1" ht="21" customHeight="1">
      <c r="A32" s="846" t="s">
        <v>707</v>
      </c>
      <c r="B32" s="847"/>
      <c r="C32" s="848"/>
      <c r="D32" s="244"/>
      <c r="E32" s="28"/>
      <c r="F32" s="28"/>
      <c r="G32" s="28"/>
      <c r="H32" s="28"/>
      <c r="I32" s="28"/>
      <c r="J32" s="28"/>
      <c r="K32" s="28"/>
      <c r="L32" s="28"/>
      <c r="M32" s="28"/>
      <c r="N32" s="28"/>
      <c r="O32" s="28"/>
      <c r="P32" s="28"/>
      <c r="Q32" s="28"/>
    </row>
    <row r="33" spans="1:17" customFormat="1" ht="21" customHeight="1">
      <c r="A33" s="846" t="s">
        <v>708</v>
      </c>
      <c r="B33" s="847"/>
      <c r="C33" s="848"/>
      <c r="D33" s="244"/>
      <c r="E33" s="28"/>
      <c r="F33" s="28"/>
      <c r="G33" s="28"/>
      <c r="H33" s="28"/>
      <c r="I33" s="28"/>
      <c r="J33" s="28"/>
      <c r="K33" s="28"/>
      <c r="L33" s="28"/>
      <c r="M33" s="28"/>
      <c r="N33" s="28"/>
      <c r="O33" s="28"/>
      <c r="P33" s="28"/>
      <c r="Q33" s="28"/>
    </row>
    <row r="34" spans="1:17" customFormat="1" ht="21" customHeight="1">
      <c r="A34" s="846" t="s">
        <v>709</v>
      </c>
      <c r="B34" s="847"/>
      <c r="C34" s="848"/>
      <c r="D34" s="244"/>
      <c r="E34" s="28"/>
      <c r="F34" s="28"/>
      <c r="G34" s="28"/>
      <c r="H34" s="28"/>
      <c r="I34" s="28"/>
      <c r="J34" s="28"/>
      <c r="K34" s="28"/>
      <c r="L34" s="28"/>
      <c r="M34" s="28"/>
      <c r="N34" s="28"/>
      <c r="O34" s="28"/>
      <c r="P34" s="28"/>
      <c r="Q34" s="28"/>
    </row>
    <row r="35" spans="1:17" customFormat="1" ht="21" customHeight="1" thickBot="1">
      <c r="A35" s="852" t="s">
        <v>710</v>
      </c>
      <c r="B35" s="853"/>
      <c r="C35" s="854"/>
      <c r="D35" s="855"/>
      <c r="E35" s="28"/>
      <c r="F35" s="28"/>
      <c r="G35" s="28"/>
      <c r="H35" s="28"/>
      <c r="I35" s="28"/>
      <c r="J35" s="28"/>
      <c r="K35" s="28"/>
      <c r="L35" s="28"/>
      <c r="M35" s="28"/>
      <c r="N35" s="28"/>
      <c r="O35" s="28"/>
      <c r="P35" s="28"/>
      <c r="Q35" s="28"/>
    </row>
    <row r="36" spans="1:17" customFormat="1" ht="21" customHeight="1" thickTop="1">
      <c r="A36" s="856" t="s">
        <v>711</v>
      </c>
      <c r="B36" s="857"/>
      <c r="C36" s="848"/>
      <c r="D36" s="244"/>
      <c r="E36" s="28"/>
      <c r="F36" s="28"/>
      <c r="G36" s="28"/>
      <c r="H36" s="28"/>
      <c r="I36" s="28"/>
      <c r="J36" s="28"/>
      <c r="K36" s="28"/>
      <c r="L36" s="28"/>
      <c r="M36" s="28"/>
      <c r="N36" s="28"/>
      <c r="O36" s="28"/>
      <c r="P36" s="28"/>
      <c r="Q36" s="28"/>
    </row>
    <row r="37" spans="1:17" customFormat="1" ht="21" customHeight="1" thickBot="1">
      <c r="A37" s="858" t="s">
        <v>218</v>
      </c>
      <c r="B37" s="859"/>
      <c r="C37" s="860"/>
      <c r="D37" s="861"/>
      <c r="E37" s="28"/>
      <c r="F37" s="28"/>
      <c r="G37" s="28"/>
      <c r="H37" s="28"/>
      <c r="I37" s="28"/>
      <c r="J37" s="28"/>
      <c r="K37" s="28"/>
      <c r="L37" s="28"/>
      <c r="M37" s="28"/>
      <c r="N37" s="28"/>
      <c r="O37" s="28"/>
      <c r="P37" s="28"/>
      <c r="Q37" s="28"/>
    </row>
    <row r="38" spans="1:17" s="141" customFormat="1" ht="17.25" thickTop="1">
      <c r="A38" s="198" t="s">
        <v>712</v>
      </c>
      <c r="M38" s="141" t="s">
        <v>218</v>
      </c>
      <c r="O38" s="141" t="s">
        <v>186</v>
      </c>
    </row>
    <row r="39" spans="1:17" s="141" customFormat="1" ht="24.6" customHeight="1">
      <c r="A39" s="198" t="s">
        <v>323</v>
      </c>
      <c r="B39" s="28" t="s">
        <v>254</v>
      </c>
    </row>
    <row r="40" spans="1:17" s="141" customFormat="1" ht="24.6" customHeight="1">
      <c r="A40" s="198" t="s">
        <v>648</v>
      </c>
      <c r="B40" s="28"/>
      <c r="E40" s="143"/>
      <c r="K40" s="143"/>
    </row>
  </sheetData>
  <mergeCells count="4">
    <mergeCell ref="B1:C1"/>
    <mergeCell ref="B2:C2"/>
    <mergeCell ref="B3:C3"/>
    <mergeCell ref="D5:D15"/>
  </mergeCells>
  <phoneticPr fontId="14" type="noConversion"/>
  <pageMargins left="0.39370078740157505" right="0.39370078740157505" top="0.39370078740157505" bottom="0" header="0" footer="0"/>
  <pageSetup paperSize="0" scale="50" fitToWidth="0" fitToHeight="0" orientation="portrait" horizontalDpi="0" verticalDpi="0" copies="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opLeftCell="A13" workbookViewId="0">
      <selection activeCell="C10" sqref="C10"/>
    </sheetView>
  </sheetViews>
  <sheetFormatPr defaultRowHeight="16.5"/>
  <cols>
    <col min="1" max="1" width="37.25" style="28" customWidth="1"/>
    <col min="2" max="2" width="24.25" style="889" customWidth="1"/>
    <col min="3" max="3" width="51.875" style="889" customWidth="1"/>
    <col min="4" max="4" width="33.875" style="889" customWidth="1"/>
    <col min="5" max="5" width="34.5" style="28" customWidth="1"/>
    <col min="6" max="10" width="8.875" style="28" customWidth="1"/>
    <col min="11" max="11" width="8.125" style="28" customWidth="1"/>
    <col min="12" max="12" width="9.5" style="28" customWidth="1"/>
    <col min="13" max="13" width="9.125" style="28" customWidth="1"/>
    <col min="14" max="14" width="9.875" style="28" customWidth="1"/>
    <col min="15" max="15" width="9" style="28" customWidth="1"/>
    <col min="16" max="16" width="10" style="28" customWidth="1"/>
    <col min="17" max="17" width="14.125" style="28" customWidth="1"/>
    <col min="18" max="18" width="10" style="28" customWidth="1"/>
    <col min="19" max="19" width="14.875" style="28" customWidth="1"/>
    <col min="20" max="20" width="9" style="28" customWidth="1"/>
    <col min="21" max="16384" width="9" style="28"/>
  </cols>
  <sheetData>
    <row r="1" spans="1:18" ht="21">
      <c r="A1" s="27" t="s">
        <v>713</v>
      </c>
      <c r="B1" s="1432" t="s">
        <v>714</v>
      </c>
      <c r="C1" s="1432"/>
      <c r="D1" s="862"/>
      <c r="E1" s="815"/>
      <c r="F1" s="273"/>
      <c r="H1" s="816"/>
      <c r="I1" s="816"/>
      <c r="J1" s="816"/>
      <c r="K1" s="816"/>
      <c r="L1" s="273"/>
      <c r="M1" s="273"/>
      <c r="N1" s="273"/>
      <c r="O1" s="273"/>
      <c r="P1" s="273"/>
      <c r="Q1" s="273"/>
      <c r="R1" s="273"/>
    </row>
    <row r="2" spans="1:18" ht="21">
      <c r="A2" s="146" t="s">
        <v>715</v>
      </c>
      <c r="B2" s="1432" t="s">
        <v>716</v>
      </c>
      <c r="C2" s="1432"/>
      <c r="D2" s="862"/>
      <c r="E2" s="818"/>
      <c r="F2" s="274"/>
      <c r="H2" s="819"/>
      <c r="I2" s="819"/>
      <c r="J2" s="274"/>
      <c r="K2" s="274"/>
      <c r="L2" s="274"/>
      <c r="M2" s="274"/>
      <c r="N2" s="274"/>
      <c r="O2" s="274"/>
      <c r="P2" s="274"/>
      <c r="Q2" s="274"/>
      <c r="R2" s="274"/>
    </row>
    <row r="3" spans="1:18" ht="20.25" thickBot="1">
      <c r="B3" s="1433" t="s">
        <v>1101</v>
      </c>
      <c r="C3" s="1433"/>
      <c r="D3" s="661"/>
      <c r="F3" s="821"/>
      <c r="H3" s="820"/>
      <c r="I3" s="820"/>
      <c r="J3" s="821"/>
      <c r="K3" s="821"/>
      <c r="L3" s="821"/>
      <c r="M3" s="821"/>
      <c r="N3" s="821"/>
      <c r="O3" s="821"/>
    </row>
    <row r="4" spans="1:18" ht="63.75" customHeight="1">
      <c r="A4" s="863" t="s">
        <v>717</v>
      </c>
      <c r="B4" s="864" t="s">
        <v>718</v>
      </c>
      <c r="C4" s="865" t="s">
        <v>719</v>
      </c>
      <c r="D4" s="28"/>
    </row>
    <row r="5" spans="1:18" s="104" customFormat="1" ht="29.25" customHeight="1">
      <c r="A5" s="866" t="s">
        <v>694</v>
      </c>
      <c r="B5" s="867">
        <f>SUM(B6:B7)</f>
        <v>0</v>
      </c>
      <c r="C5" s="868"/>
    </row>
    <row r="6" spans="1:18" s="104" customFormat="1" ht="29.25" customHeight="1">
      <c r="A6" s="869" t="s">
        <v>720</v>
      </c>
      <c r="B6" s="870"/>
      <c r="C6" s="871"/>
    </row>
    <row r="7" spans="1:18" s="104" customFormat="1" ht="29.25" customHeight="1">
      <c r="A7" s="869" t="s">
        <v>721</v>
      </c>
      <c r="B7" s="870"/>
      <c r="C7" s="871"/>
    </row>
    <row r="8" spans="1:18" ht="33" customHeight="1">
      <c r="A8" s="866" t="s">
        <v>697</v>
      </c>
      <c r="B8" s="867">
        <f>SUM(B9:B24)</f>
        <v>0</v>
      </c>
      <c r="C8" s="872"/>
      <c r="D8" s="28"/>
    </row>
    <row r="9" spans="1:18" s="104" customFormat="1" ht="22.5" customHeight="1">
      <c r="A9" s="869" t="s">
        <v>722</v>
      </c>
      <c r="B9" s="873"/>
      <c r="C9" s="874"/>
    </row>
    <row r="10" spans="1:18" s="104" customFormat="1" ht="22.5" customHeight="1">
      <c r="A10" s="869" t="s">
        <v>723</v>
      </c>
      <c r="B10" s="873"/>
      <c r="C10" s="874"/>
    </row>
    <row r="11" spans="1:18" s="104" customFormat="1" ht="22.5" customHeight="1">
      <c r="A11" s="869" t="s">
        <v>724</v>
      </c>
      <c r="B11" s="873"/>
      <c r="C11" s="874"/>
    </row>
    <row r="12" spans="1:18" s="104" customFormat="1" ht="22.5" customHeight="1">
      <c r="A12" s="869" t="s">
        <v>725</v>
      </c>
      <c r="B12" s="873"/>
      <c r="C12" s="874"/>
    </row>
    <row r="13" spans="1:18" s="104" customFormat="1" ht="22.5" customHeight="1">
      <c r="A13" s="846" t="s">
        <v>726</v>
      </c>
      <c r="B13" s="873"/>
      <c r="C13" s="874"/>
    </row>
    <row r="14" spans="1:18" s="104" customFormat="1" ht="22.5" customHeight="1">
      <c r="A14" s="856" t="s">
        <v>727</v>
      </c>
      <c r="B14" s="873"/>
      <c r="C14" s="874"/>
    </row>
    <row r="15" spans="1:18" s="104" customFormat="1" ht="22.5" customHeight="1">
      <c r="A15" s="869" t="s">
        <v>728</v>
      </c>
      <c r="B15" s="873"/>
      <c r="C15" s="874" t="s">
        <v>729</v>
      </c>
    </row>
    <row r="16" spans="1:18" s="104" customFormat="1" ht="22.5" customHeight="1">
      <c r="A16" s="869" t="s">
        <v>730</v>
      </c>
      <c r="B16" s="873"/>
      <c r="C16" s="874" t="s">
        <v>731</v>
      </c>
    </row>
    <row r="17" spans="1:16" s="104" customFormat="1" ht="22.5" customHeight="1">
      <c r="A17" s="869" t="s">
        <v>732</v>
      </c>
      <c r="B17" s="873"/>
      <c r="C17" s="874"/>
    </row>
    <row r="18" spans="1:16" s="104" customFormat="1" ht="22.5" customHeight="1">
      <c r="A18" s="251" t="s">
        <v>733</v>
      </c>
      <c r="B18" s="873"/>
      <c r="C18" s="874"/>
    </row>
    <row r="19" spans="1:16" s="104" customFormat="1" ht="22.5" customHeight="1">
      <c r="A19" s="869" t="s">
        <v>734</v>
      </c>
      <c r="B19" s="873"/>
      <c r="C19" s="874"/>
    </row>
    <row r="20" spans="1:16" s="104" customFormat="1" ht="22.5" customHeight="1">
      <c r="A20" s="875" t="s">
        <v>735</v>
      </c>
      <c r="B20" s="873"/>
      <c r="C20" s="874"/>
    </row>
    <row r="21" spans="1:16" s="104" customFormat="1" ht="22.5" customHeight="1">
      <c r="A21" s="869"/>
      <c r="B21" s="873"/>
      <c r="C21" s="874"/>
    </row>
    <row r="22" spans="1:16" s="104" customFormat="1" ht="22.5" customHeight="1">
      <c r="A22" s="876"/>
      <c r="B22" s="877"/>
      <c r="C22" s="878"/>
    </row>
    <row r="23" spans="1:16" s="104" customFormat="1" ht="22.5" customHeight="1">
      <c r="A23" s="834"/>
      <c r="B23" s="879"/>
      <c r="C23" s="880"/>
    </row>
    <row r="24" spans="1:16" s="104" customFormat="1" ht="22.5" customHeight="1">
      <c r="A24" s="834"/>
      <c r="B24" s="877"/>
      <c r="C24" s="881"/>
    </row>
    <row r="25" spans="1:16" ht="21" customHeight="1">
      <c r="A25" s="882" t="s">
        <v>711</v>
      </c>
      <c r="B25" s="883">
        <f>B5-B8</f>
        <v>0</v>
      </c>
      <c r="C25" s="884"/>
      <c r="D25" s="28"/>
    </row>
    <row r="26" spans="1:16" ht="21" customHeight="1" thickBot="1">
      <c r="A26" s="885" t="s">
        <v>218</v>
      </c>
      <c r="B26" s="886"/>
      <c r="C26" s="859"/>
      <c r="D26" s="28"/>
    </row>
    <row r="27" spans="1:16" s="141" customFormat="1" thickTop="1">
      <c r="A27" s="137"/>
      <c r="B27" s="887"/>
      <c r="C27" s="887"/>
      <c r="D27" s="888"/>
      <c r="N27" s="141" t="s">
        <v>218</v>
      </c>
      <c r="P27" s="141" t="s">
        <v>186</v>
      </c>
    </row>
    <row r="28" spans="1:16" s="141" customFormat="1" ht="15.75">
      <c r="A28" s="137" t="s">
        <v>253</v>
      </c>
      <c r="B28" s="887"/>
      <c r="C28" s="888" t="s">
        <v>254</v>
      </c>
    </row>
    <row r="29" spans="1:16" s="141" customFormat="1" ht="15.75">
      <c r="A29" s="137" t="s">
        <v>648</v>
      </c>
      <c r="B29" s="887"/>
      <c r="C29" s="887"/>
      <c r="D29" s="888"/>
      <c r="F29" s="143"/>
      <c r="L29" s="143"/>
    </row>
  </sheetData>
  <mergeCells count="3">
    <mergeCell ref="B1:C1"/>
    <mergeCell ref="B2:C2"/>
    <mergeCell ref="B3:C3"/>
  </mergeCells>
  <phoneticPr fontId="14" type="noConversion"/>
  <pageMargins left="0.39370078740157505" right="0.39370078740157505" top="0.39370078740157505" bottom="0" header="0" footer="0"/>
  <pageSetup paperSize="0" scale="68" fitToWidth="0" fitToHeight="0" orientation="portrait" horizontalDpi="0" verticalDpi="0"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13" workbookViewId="0">
      <selection activeCell="F10" sqref="F10"/>
    </sheetView>
  </sheetViews>
  <sheetFormatPr defaultRowHeight="16.5"/>
  <cols>
    <col min="1" max="1" width="37.375" style="28" customWidth="1"/>
    <col min="2" max="3" width="11" style="28" customWidth="1"/>
    <col min="4" max="4" width="25.25" style="28" customWidth="1"/>
    <col min="5" max="5" width="41.75" style="28" customWidth="1"/>
    <col min="6" max="10" width="8.875" style="28" customWidth="1"/>
    <col min="11" max="11" width="8.125" style="28" customWidth="1"/>
    <col min="12" max="12" width="9.5" style="28" customWidth="1"/>
    <col min="13" max="13" width="9.125" style="28" customWidth="1"/>
    <col min="14" max="14" width="9.875" style="28" customWidth="1"/>
    <col min="15" max="15" width="9" style="28" customWidth="1"/>
    <col min="16" max="16" width="10" style="28" customWidth="1"/>
    <col min="17" max="17" width="14.125" style="28" customWidth="1"/>
    <col min="18" max="18" width="10" style="28" customWidth="1"/>
    <col min="19" max="19" width="14.875" style="28" customWidth="1"/>
    <col min="20" max="20" width="9" style="28" customWidth="1"/>
    <col min="21" max="16384" width="9" style="28"/>
  </cols>
  <sheetData>
    <row r="1" spans="1:18" ht="21">
      <c r="A1" s="27" t="s">
        <v>736</v>
      </c>
      <c r="B1" s="1335" t="s">
        <v>287</v>
      </c>
      <c r="C1" s="1335"/>
      <c r="D1" s="1335"/>
      <c r="E1" s="815"/>
      <c r="F1" s="273"/>
      <c r="H1" s="816"/>
      <c r="I1" s="816"/>
      <c r="J1" s="816"/>
      <c r="K1" s="816"/>
      <c r="L1" s="273"/>
      <c r="M1" s="273"/>
      <c r="N1" s="273"/>
      <c r="O1" s="273"/>
      <c r="P1" s="273"/>
      <c r="Q1" s="273"/>
      <c r="R1" s="273"/>
    </row>
    <row r="2" spans="1:18" ht="21">
      <c r="A2" s="817" t="s">
        <v>737</v>
      </c>
      <c r="B2" s="1424" t="s">
        <v>738</v>
      </c>
      <c r="C2" s="1424"/>
      <c r="D2" s="1424"/>
      <c r="E2" s="818"/>
      <c r="F2" s="274"/>
      <c r="H2" s="819"/>
      <c r="I2" s="819"/>
      <c r="J2" s="274"/>
      <c r="K2" s="274"/>
      <c r="L2" s="274"/>
      <c r="M2" s="274"/>
      <c r="N2" s="274"/>
      <c r="O2" s="274"/>
      <c r="P2" s="274"/>
      <c r="Q2" s="274"/>
      <c r="R2" s="274"/>
    </row>
    <row r="3" spans="1:18" ht="20.25" thickBot="1">
      <c r="B3" s="1430" t="s">
        <v>1102</v>
      </c>
      <c r="C3" s="1430"/>
      <c r="D3" s="1430"/>
      <c r="E3" s="661" t="s">
        <v>739</v>
      </c>
      <c r="F3" s="821"/>
      <c r="H3" s="820"/>
      <c r="I3" s="820"/>
      <c r="J3" s="821"/>
      <c r="K3" s="821"/>
      <c r="L3" s="821"/>
      <c r="M3" s="821"/>
      <c r="N3" s="821"/>
      <c r="O3" s="821"/>
    </row>
    <row r="4" spans="1:18" ht="45.75" customHeight="1">
      <c r="A4" s="863" t="s">
        <v>717</v>
      </c>
      <c r="B4" s="890" t="s">
        <v>228</v>
      </c>
      <c r="C4" s="890" t="s">
        <v>229</v>
      </c>
      <c r="D4" s="891" t="s">
        <v>213</v>
      </c>
      <c r="E4" s="892" t="s">
        <v>740</v>
      </c>
    </row>
    <row r="5" spans="1:18" s="643" customFormat="1" ht="30" customHeight="1">
      <c r="A5" s="893" t="s">
        <v>694</v>
      </c>
      <c r="B5" s="894"/>
      <c r="C5" s="894"/>
      <c r="D5" s="895">
        <f>SUM(D6:D11)</f>
        <v>0</v>
      </c>
      <c r="E5" s="895"/>
    </row>
    <row r="6" spans="1:18" s="104" customFormat="1" ht="27" customHeight="1">
      <c r="A6" s="251" t="s">
        <v>741</v>
      </c>
      <c r="B6" s="896"/>
      <c r="C6" s="896"/>
      <c r="D6" s="897"/>
      <c r="E6" s="898"/>
    </row>
    <row r="7" spans="1:18" s="104" customFormat="1" ht="27" customHeight="1">
      <c r="A7" s="251" t="s">
        <v>742</v>
      </c>
      <c r="B7" s="896"/>
      <c r="C7" s="896"/>
      <c r="D7" s="897"/>
      <c r="E7" s="898"/>
    </row>
    <row r="8" spans="1:18" s="104" customFormat="1" ht="27" customHeight="1">
      <c r="A8" s="251" t="s">
        <v>743</v>
      </c>
      <c r="B8" s="896"/>
      <c r="C8" s="896"/>
      <c r="D8" s="897"/>
      <c r="E8" s="898"/>
    </row>
    <row r="9" spans="1:18" s="104" customFormat="1" ht="27" customHeight="1">
      <c r="A9" s="251" t="s">
        <v>744</v>
      </c>
      <c r="B9" s="251"/>
      <c r="C9" s="251"/>
      <c r="D9" s="899"/>
      <c r="E9" s="900"/>
    </row>
    <row r="10" spans="1:18" s="104" customFormat="1" ht="27" customHeight="1">
      <c r="A10" s="251" t="s">
        <v>745</v>
      </c>
      <c r="B10" s="901"/>
      <c r="C10" s="901"/>
      <c r="D10" s="902"/>
      <c r="E10" s="903"/>
    </row>
    <row r="11" spans="1:18" s="104" customFormat="1" ht="27" customHeight="1">
      <c r="A11" s="875" t="s">
        <v>735</v>
      </c>
      <c r="B11" s="251"/>
      <c r="C11" s="251"/>
      <c r="D11" s="899"/>
      <c r="E11" s="900"/>
    </row>
    <row r="12" spans="1:18" s="146" customFormat="1" ht="39.75" customHeight="1">
      <c r="A12" s="893" t="s">
        <v>697</v>
      </c>
      <c r="B12" s="893"/>
      <c r="C12" s="893"/>
      <c r="D12" s="904">
        <f>SUM(D13:D23)</f>
        <v>0</v>
      </c>
      <c r="E12" s="905"/>
    </row>
    <row r="13" spans="1:18" s="104" customFormat="1" ht="24.6" customHeight="1">
      <c r="A13" s="251" t="s">
        <v>746</v>
      </c>
      <c r="B13" s="251"/>
      <c r="C13" s="251"/>
      <c r="D13" s="879"/>
      <c r="E13" s="834"/>
    </row>
    <row r="14" spans="1:18" s="104" customFormat="1" ht="24.6" customHeight="1">
      <c r="A14" s="251" t="s">
        <v>747</v>
      </c>
      <c r="B14" s="251"/>
      <c r="C14" s="251"/>
      <c r="D14" s="879"/>
      <c r="E14" s="834"/>
    </row>
    <row r="15" spans="1:18" s="104" customFormat="1" ht="24.6" customHeight="1">
      <c r="A15" s="251" t="s">
        <v>725</v>
      </c>
      <c r="B15" s="251"/>
      <c r="C15" s="251"/>
      <c r="D15" s="879"/>
      <c r="E15" s="834"/>
    </row>
    <row r="16" spans="1:18" s="104" customFormat="1" ht="24.6" customHeight="1">
      <c r="A16" s="251" t="s">
        <v>748</v>
      </c>
      <c r="B16" s="251"/>
      <c r="C16" s="251"/>
      <c r="D16" s="879"/>
      <c r="E16" s="834"/>
    </row>
    <row r="17" spans="1:16" s="104" customFormat="1" ht="24.6" customHeight="1">
      <c r="A17" s="846" t="s">
        <v>726</v>
      </c>
      <c r="B17" s="251"/>
      <c r="C17" s="251"/>
      <c r="D17" s="879"/>
      <c r="E17" s="834"/>
    </row>
    <row r="18" spans="1:16" s="104" customFormat="1" ht="24.6" customHeight="1">
      <c r="A18" s="251" t="s">
        <v>749</v>
      </c>
      <c r="B18" s="251"/>
      <c r="C18" s="251"/>
      <c r="D18" s="879"/>
      <c r="E18" s="834" t="s">
        <v>750</v>
      </c>
    </row>
    <row r="19" spans="1:16" s="104" customFormat="1" ht="24.6" customHeight="1">
      <c r="A19" s="251" t="s">
        <v>732</v>
      </c>
      <c r="B19" s="251"/>
      <c r="C19" s="251"/>
      <c r="D19" s="879"/>
      <c r="E19" s="834"/>
    </row>
    <row r="20" spans="1:16" s="104" customFormat="1" ht="24.6" customHeight="1">
      <c r="A20" s="906" t="s">
        <v>751</v>
      </c>
      <c r="B20" s="251"/>
      <c r="C20" s="251"/>
      <c r="D20" s="879"/>
      <c r="E20" s="834"/>
    </row>
    <row r="21" spans="1:16" s="104" customFormat="1" ht="24.6" customHeight="1">
      <c r="A21" s="875" t="s">
        <v>735</v>
      </c>
      <c r="B21" s="876"/>
      <c r="C21" s="876"/>
      <c r="D21" s="877"/>
      <c r="E21" s="878"/>
    </row>
    <row r="22" spans="1:16" s="104" customFormat="1" ht="24.6" customHeight="1">
      <c r="A22" s="251"/>
      <c r="B22" s="251"/>
      <c r="C22" s="251"/>
      <c r="D22" s="879"/>
      <c r="E22" s="834"/>
    </row>
    <row r="23" spans="1:16" s="104" customFormat="1" ht="24.6" customHeight="1">
      <c r="A23" s="876"/>
      <c r="B23" s="876"/>
      <c r="C23" s="876"/>
      <c r="D23" s="877"/>
      <c r="E23" s="878"/>
    </row>
    <row r="24" spans="1:16" ht="21" customHeight="1">
      <c r="A24" s="907" t="s">
        <v>711</v>
      </c>
      <c r="B24" s="907"/>
      <c r="C24" s="907"/>
      <c r="D24" s="908">
        <f>D5-D12</f>
        <v>0</v>
      </c>
      <c r="E24" s="909"/>
    </row>
    <row r="25" spans="1:16" ht="21" customHeight="1" thickBot="1">
      <c r="A25" s="858" t="s">
        <v>218</v>
      </c>
      <c r="B25" s="858"/>
      <c r="C25" s="858"/>
      <c r="D25" s="910"/>
      <c r="E25" s="861"/>
    </row>
    <row r="26" spans="1:16" s="141" customFormat="1" thickTop="1">
      <c r="A26" s="137"/>
      <c r="B26" s="137"/>
      <c r="C26" s="137"/>
      <c r="N26" s="141" t="s">
        <v>218</v>
      </c>
      <c r="P26" s="141" t="s">
        <v>186</v>
      </c>
    </row>
    <row r="27" spans="1:16" s="141" customFormat="1" ht="20.45" customHeight="1">
      <c r="A27" s="198" t="s">
        <v>323</v>
      </c>
      <c r="B27" s="198"/>
      <c r="C27" s="198"/>
      <c r="D27" s="28" t="s">
        <v>254</v>
      </c>
      <c r="E27" s="28"/>
    </row>
    <row r="28" spans="1:16" s="141" customFormat="1" ht="20.45" customHeight="1">
      <c r="A28" s="198" t="s">
        <v>648</v>
      </c>
      <c r="B28" s="198"/>
      <c r="C28" s="198"/>
      <c r="D28" s="28"/>
      <c r="E28" s="28"/>
      <c r="F28" s="143"/>
      <c r="L28" s="143"/>
    </row>
  </sheetData>
  <mergeCells count="3">
    <mergeCell ref="B1:D1"/>
    <mergeCell ref="B2:D2"/>
    <mergeCell ref="B3:D3"/>
  </mergeCells>
  <phoneticPr fontId="14" type="noConversion"/>
  <pageMargins left="0.39370078740157505" right="0.39370078740157505" top="0.39370078740157505" bottom="0" header="0" footer="0"/>
  <pageSetup paperSize="0" scale="70" fitToWidth="0" fitToHeight="0" orientation="portrait" horizontalDpi="0" verticalDpi="0" copies="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16" workbookViewId="0">
      <selection activeCell="F9" sqref="F9"/>
    </sheetView>
  </sheetViews>
  <sheetFormatPr defaultRowHeight="16.5"/>
  <cols>
    <col min="1" max="1" width="47.75" style="28" customWidth="1"/>
    <col min="2" max="2" width="16.75" style="28" customWidth="1"/>
    <col min="3" max="3" width="15.625" style="28" customWidth="1"/>
    <col min="4" max="4" width="38.25" style="28" bestFit="1" customWidth="1"/>
    <col min="5" max="9" width="8.875" style="28" customWidth="1"/>
    <col min="10" max="10" width="8.125" style="28" customWidth="1"/>
    <col min="11" max="11" width="9.5" style="28" customWidth="1"/>
    <col min="12" max="12" width="9.125" style="28" customWidth="1"/>
    <col min="13" max="13" width="9.875" style="28" customWidth="1"/>
    <col min="14" max="14" width="9" style="28" customWidth="1"/>
    <col min="15" max="15" width="10" style="28" customWidth="1"/>
    <col min="16" max="16" width="14.125" style="28" customWidth="1"/>
    <col min="17" max="17" width="10" style="28" customWidth="1"/>
    <col min="18" max="18" width="14.875" style="28" customWidth="1"/>
    <col min="19" max="19" width="9" style="28" customWidth="1"/>
    <col min="20" max="16384" width="9" style="28"/>
  </cols>
  <sheetData>
    <row r="1" spans="1:17" ht="19.5">
      <c r="A1" s="27" t="s">
        <v>752</v>
      </c>
      <c r="B1" s="820" t="s">
        <v>714</v>
      </c>
      <c r="C1" s="820"/>
      <c r="D1" s="820"/>
      <c r="E1" s="273"/>
      <c r="G1" s="816"/>
      <c r="H1" s="816"/>
      <c r="I1" s="816"/>
      <c r="J1" s="816"/>
      <c r="K1" s="273"/>
      <c r="L1" s="273"/>
      <c r="M1" s="273"/>
      <c r="N1" s="273"/>
      <c r="O1" s="273"/>
      <c r="P1" s="273"/>
      <c r="Q1" s="273"/>
    </row>
    <row r="2" spans="1:17" ht="21.6" customHeight="1">
      <c r="A2" s="911" t="s">
        <v>753</v>
      </c>
      <c r="B2" s="43" t="s">
        <v>754</v>
      </c>
      <c r="C2" s="43"/>
      <c r="D2" s="43"/>
      <c r="E2" s="273"/>
      <c r="G2" s="816"/>
      <c r="H2" s="816"/>
      <c r="I2" s="816"/>
      <c r="J2" s="816"/>
      <c r="K2" s="273"/>
      <c r="L2" s="273"/>
      <c r="M2" s="273"/>
      <c r="N2" s="273"/>
      <c r="O2" s="273"/>
      <c r="P2" s="273"/>
      <c r="Q2" s="273"/>
    </row>
    <row r="3" spans="1:17" ht="21.75" customHeight="1">
      <c r="A3" s="43"/>
      <c r="B3" s="1424" t="s">
        <v>1103</v>
      </c>
      <c r="C3" s="1424"/>
      <c r="D3" s="912"/>
      <c r="E3" s="273"/>
      <c r="G3" s="816"/>
      <c r="H3" s="816"/>
      <c r="I3" s="816"/>
      <c r="J3" s="816"/>
      <c r="K3" s="273"/>
      <c r="L3" s="273"/>
      <c r="M3" s="273"/>
      <c r="N3" s="273"/>
      <c r="O3" s="273"/>
      <c r="P3" s="273"/>
      <c r="Q3" s="273"/>
    </row>
    <row r="4" spans="1:17" ht="23.25" customHeight="1" thickBot="1">
      <c r="A4" s="28" t="s">
        <v>688</v>
      </c>
      <c r="C4" s="820"/>
      <c r="D4" s="661" t="s">
        <v>739</v>
      </c>
      <c r="E4" s="821"/>
      <c r="G4" s="820"/>
      <c r="H4" s="820"/>
      <c r="I4" s="821"/>
      <c r="J4" s="821"/>
      <c r="K4" s="821"/>
      <c r="L4" s="821"/>
      <c r="M4" s="821"/>
      <c r="N4" s="821"/>
    </row>
    <row r="5" spans="1:17" ht="41.25" customHeight="1">
      <c r="A5" s="913" t="s">
        <v>717</v>
      </c>
      <c r="B5" s="914" t="s">
        <v>3</v>
      </c>
      <c r="C5" s="663" t="s">
        <v>213</v>
      </c>
      <c r="D5" s="915" t="s">
        <v>755</v>
      </c>
    </row>
    <row r="6" spans="1:17" s="104" customFormat="1" ht="29.25" customHeight="1">
      <c r="A6" s="916" t="s">
        <v>694</v>
      </c>
      <c r="B6" s="917"/>
      <c r="C6" s="918">
        <f>SUM(C7:C15)</f>
        <v>0</v>
      </c>
      <c r="D6" s="919"/>
    </row>
    <row r="7" spans="1:17" s="104" customFormat="1" ht="29.25" customHeight="1">
      <c r="A7" s="920" t="s">
        <v>756</v>
      </c>
      <c r="B7" s="1434" t="s">
        <v>757</v>
      </c>
      <c r="C7" s="921"/>
      <c r="D7" s="795"/>
    </row>
    <row r="8" spans="1:17" s="104" customFormat="1" ht="29.25" customHeight="1">
      <c r="A8" s="920" t="s">
        <v>758</v>
      </c>
      <c r="B8" s="1434"/>
      <c r="C8" s="921"/>
      <c r="D8" s="922"/>
    </row>
    <row r="9" spans="1:17" s="104" customFormat="1" ht="32.450000000000003" customHeight="1">
      <c r="A9" s="923" t="s">
        <v>759</v>
      </c>
      <c r="B9" s="1434"/>
      <c r="C9" s="921"/>
      <c r="D9" s="922"/>
    </row>
    <row r="10" spans="1:17" s="104" customFormat="1" ht="29.25" customHeight="1">
      <c r="A10" s="920" t="s">
        <v>760</v>
      </c>
      <c r="B10" s="1420" t="s">
        <v>557</v>
      </c>
      <c r="C10" s="921"/>
      <c r="D10" s="922"/>
    </row>
    <row r="11" spans="1:17" s="104" customFormat="1" ht="49.5" customHeight="1">
      <c r="A11" s="923" t="s">
        <v>761</v>
      </c>
      <c r="B11" s="1420"/>
      <c r="C11" s="921"/>
      <c r="D11" s="922"/>
    </row>
    <row r="12" spans="1:17" s="104" customFormat="1" ht="29.25" customHeight="1">
      <c r="A12" s="920" t="s">
        <v>762</v>
      </c>
      <c r="B12" s="1420"/>
      <c r="C12" s="924"/>
      <c r="D12" s="922"/>
    </row>
    <row r="13" spans="1:17" s="104" customFormat="1" ht="29.25" customHeight="1">
      <c r="A13" s="920" t="s">
        <v>763</v>
      </c>
      <c r="B13" s="1420"/>
      <c r="C13" s="924"/>
      <c r="D13" s="922"/>
    </row>
    <row r="14" spans="1:17" s="104" customFormat="1" ht="29.25" customHeight="1">
      <c r="A14" s="920" t="s">
        <v>764</v>
      </c>
      <c r="B14" s="115" t="s">
        <v>147</v>
      </c>
      <c r="C14" s="921"/>
      <c r="D14" s="922"/>
    </row>
    <row r="15" spans="1:17" s="104" customFormat="1" ht="29.25" customHeight="1">
      <c r="A15" s="925" t="s">
        <v>645</v>
      </c>
      <c r="B15" s="926"/>
      <c r="C15" s="921"/>
      <c r="D15" s="922"/>
    </row>
    <row r="16" spans="1:17" ht="36" customHeight="1">
      <c r="A16" s="916" t="s">
        <v>697</v>
      </c>
      <c r="B16" s="917"/>
      <c r="C16" s="918">
        <f>SUM(C17:C26)</f>
        <v>0</v>
      </c>
      <c r="D16" s="927"/>
    </row>
    <row r="17" spans="1:15" s="104" customFormat="1" ht="23.1" customHeight="1">
      <c r="A17" s="920" t="s">
        <v>722</v>
      </c>
      <c r="B17" s="132"/>
      <c r="C17" s="928"/>
      <c r="D17" s="929"/>
    </row>
    <row r="18" spans="1:15" s="104" customFormat="1" ht="23.1" customHeight="1">
      <c r="A18" s="920" t="s">
        <v>723</v>
      </c>
      <c r="B18" s="132"/>
      <c r="C18" s="928"/>
      <c r="D18" s="929"/>
    </row>
    <row r="19" spans="1:15" s="104" customFormat="1" ht="23.1" customHeight="1">
      <c r="A19" s="920" t="s">
        <v>765</v>
      </c>
      <c r="B19" s="132"/>
      <c r="C19" s="928"/>
      <c r="D19" s="929"/>
    </row>
    <row r="20" spans="1:15" s="104" customFormat="1" ht="23.1" customHeight="1">
      <c r="A20" s="920" t="s">
        <v>726</v>
      </c>
      <c r="B20" s="132"/>
      <c r="C20" s="928"/>
      <c r="D20" s="929"/>
    </row>
    <row r="21" spans="1:15" s="104" customFormat="1" ht="23.1" customHeight="1">
      <c r="A21" s="920" t="s">
        <v>727</v>
      </c>
      <c r="B21" s="132"/>
      <c r="C21" s="928"/>
      <c r="D21" s="929"/>
    </row>
    <row r="22" spans="1:15" s="104" customFormat="1" ht="23.1" customHeight="1">
      <c r="A22" s="920" t="s">
        <v>728</v>
      </c>
      <c r="B22" s="132"/>
      <c r="C22" s="928"/>
      <c r="D22" s="930" t="s">
        <v>766</v>
      </c>
    </row>
    <row r="23" spans="1:15" s="104" customFormat="1" ht="23.1" customHeight="1">
      <c r="A23" s="920" t="s">
        <v>730</v>
      </c>
      <c r="B23" s="132"/>
      <c r="C23" s="928"/>
      <c r="D23" s="930" t="s">
        <v>766</v>
      </c>
    </row>
    <row r="24" spans="1:15" s="104" customFormat="1" ht="23.1" customHeight="1">
      <c r="A24" s="920" t="s">
        <v>767</v>
      </c>
      <c r="B24" s="132"/>
      <c r="C24" s="931"/>
      <c r="D24" s="929" t="s">
        <v>768</v>
      </c>
    </row>
    <row r="25" spans="1:15" s="104" customFormat="1" ht="23.1" customHeight="1">
      <c r="A25" s="251"/>
      <c r="B25" s="132"/>
      <c r="C25" s="931"/>
      <c r="D25" s="929"/>
    </row>
    <row r="26" spans="1:15" s="104" customFormat="1" ht="23.1" customHeight="1">
      <c r="A26" s="875" t="s">
        <v>735</v>
      </c>
      <c r="B26" s="132"/>
      <c r="C26" s="928"/>
      <c r="D26" s="929"/>
    </row>
    <row r="27" spans="1:15" s="146" customFormat="1" ht="21" customHeight="1">
      <c r="A27" s="932" t="s">
        <v>711</v>
      </c>
      <c r="B27" s="933"/>
      <c r="C27" s="934">
        <f>C16</f>
        <v>0</v>
      </c>
      <c r="D27" s="935"/>
    </row>
    <row r="28" spans="1:15" ht="21" customHeight="1" thickBot="1">
      <c r="A28" s="936" t="s">
        <v>218</v>
      </c>
      <c r="B28" s="937"/>
      <c r="C28" s="732"/>
      <c r="D28" s="735"/>
    </row>
    <row r="29" spans="1:15" s="141" customFormat="1" ht="15.75">
      <c r="A29" s="137"/>
      <c r="B29" s="137"/>
      <c r="M29" s="141" t="s">
        <v>218</v>
      </c>
      <c r="O29" s="141" t="s">
        <v>186</v>
      </c>
    </row>
    <row r="30" spans="1:15" s="141" customFormat="1" ht="24.95" customHeight="1">
      <c r="A30" s="198" t="s">
        <v>253</v>
      </c>
      <c r="B30" s="198"/>
      <c r="C30" s="141" t="s">
        <v>254</v>
      </c>
    </row>
    <row r="31" spans="1:15" s="141" customFormat="1" ht="24.95" customHeight="1">
      <c r="A31" s="198" t="s">
        <v>648</v>
      </c>
      <c r="B31" s="198"/>
      <c r="E31" s="143"/>
      <c r="K31" s="143"/>
    </row>
  </sheetData>
  <mergeCells count="3">
    <mergeCell ref="B3:C3"/>
    <mergeCell ref="B7:B9"/>
    <mergeCell ref="B10:B13"/>
  </mergeCells>
  <phoneticPr fontId="14" type="noConversion"/>
  <pageMargins left="0.39370078740157505" right="0.39370078740157505" top="0.39370078740157505" bottom="0" header="0" footer="0"/>
  <pageSetup paperSize="0" scale="72" fitToWidth="0" fitToHeight="0" orientation="portrait"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22" workbookViewId="0">
      <selection activeCell="G9" sqref="G9"/>
    </sheetView>
  </sheetViews>
  <sheetFormatPr defaultRowHeight="19.5"/>
  <cols>
    <col min="1" max="1" width="46.75" style="27" customWidth="1"/>
    <col min="2" max="2" width="7.125" style="27" customWidth="1"/>
    <col min="3" max="3" width="9.25" style="27" customWidth="1"/>
    <col min="4" max="4" width="18" style="967" customWidth="1"/>
    <col min="5" max="5" width="18.5" style="27" customWidth="1"/>
    <col min="6" max="6" width="16.75" style="27" customWidth="1"/>
    <col min="7" max="7" width="16.375" style="27" customWidth="1"/>
    <col min="8" max="8" width="24.625" style="27" customWidth="1"/>
    <col min="9" max="9" width="9" style="27" customWidth="1"/>
    <col min="10" max="10" width="32.125" style="27" customWidth="1"/>
    <col min="11" max="11" width="10.375" style="27" customWidth="1"/>
    <col min="12" max="12" width="10.625" style="27" customWidth="1"/>
    <col min="13" max="13" width="12" style="27" customWidth="1"/>
    <col min="14" max="14" width="14.375" style="27" customWidth="1"/>
    <col min="15" max="15" width="20" style="27" customWidth="1"/>
    <col min="16" max="16" width="18.625" style="27" customWidth="1"/>
    <col min="17" max="17" width="19.125" style="27" customWidth="1"/>
    <col min="18" max="18" width="25.875" style="27" customWidth="1"/>
    <col min="19" max="19" width="9" style="27" customWidth="1"/>
    <col min="20" max="16384" width="9" style="27"/>
  </cols>
  <sheetData>
    <row r="1" spans="1:6" ht="18.95" customHeight="1">
      <c r="A1" s="2" t="s">
        <v>769</v>
      </c>
      <c r="B1" s="43"/>
      <c r="C1" s="43"/>
      <c r="D1" s="43"/>
    </row>
    <row r="2" spans="1:6" ht="18.95" customHeight="1">
      <c r="A2" s="1335" t="s">
        <v>770</v>
      </c>
      <c r="B2" s="1335"/>
      <c r="C2" s="1335"/>
      <c r="D2" s="1335"/>
      <c r="E2" s="1335"/>
    </row>
    <row r="3" spans="1:6" ht="18.75" customHeight="1" thickBot="1">
      <c r="A3" s="1435" t="s">
        <v>1104</v>
      </c>
      <c r="B3" s="1435"/>
      <c r="C3" s="1435"/>
      <c r="D3" s="1435"/>
      <c r="E3" s="661" t="s">
        <v>771</v>
      </c>
    </row>
    <row r="4" spans="1:6" ht="18.95" customHeight="1" thickBot="1">
      <c r="A4" s="1436" t="s">
        <v>772</v>
      </c>
      <c r="B4" s="1437" t="s">
        <v>229</v>
      </c>
      <c r="C4" s="1437" t="s">
        <v>228</v>
      </c>
      <c r="D4" s="1438" t="s">
        <v>773</v>
      </c>
      <c r="E4" s="1439" t="s">
        <v>774</v>
      </c>
    </row>
    <row r="5" spans="1:6" ht="18.95" customHeight="1">
      <c r="A5" s="1436"/>
      <c r="B5" s="1437"/>
      <c r="C5" s="1437"/>
      <c r="D5" s="1438"/>
      <c r="E5" s="1439"/>
    </row>
    <row r="6" spans="1:6" ht="33.75" customHeight="1">
      <c r="A6" s="938" t="s">
        <v>775</v>
      </c>
      <c r="B6" s="939"/>
      <c r="C6" s="939"/>
      <c r="D6" s="940">
        <f>SUM(D7:D15)</f>
        <v>0</v>
      </c>
      <c r="E6" s="941"/>
    </row>
    <row r="7" spans="1:6" ht="33" customHeight="1">
      <c r="A7" s="942" t="s">
        <v>776</v>
      </c>
      <c r="B7" s="943"/>
      <c r="C7" s="943"/>
      <c r="D7" s="944">
        <f t="shared" ref="D7:D15" si="0">B7*C7</f>
        <v>0</v>
      </c>
      <c r="E7" s="945"/>
    </row>
    <row r="8" spans="1:6" ht="33" customHeight="1">
      <c r="A8" s="942" t="s">
        <v>777</v>
      </c>
      <c r="B8" s="943"/>
      <c r="C8" s="943"/>
      <c r="D8" s="944">
        <f t="shared" si="0"/>
        <v>0</v>
      </c>
      <c r="E8" s="945"/>
    </row>
    <row r="9" spans="1:6" ht="33" customHeight="1">
      <c r="A9" s="942" t="s">
        <v>778</v>
      </c>
      <c r="B9" s="943"/>
      <c r="C9" s="943"/>
      <c r="D9" s="944">
        <f t="shared" si="0"/>
        <v>0</v>
      </c>
      <c r="E9" s="945"/>
    </row>
    <row r="10" spans="1:6" ht="33" customHeight="1">
      <c r="A10" s="946" t="s">
        <v>779</v>
      </c>
      <c r="B10" s="943"/>
      <c r="C10" s="943"/>
      <c r="D10" s="944">
        <f t="shared" si="0"/>
        <v>0</v>
      </c>
      <c r="E10" s="945"/>
      <c r="F10" s="947"/>
    </row>
    <row r="11" spans="1:6" ht="33" customHeight="1">
      <c r="A11" s="946" t="s">
        <v>780</v>
      </c>
      <c r="B11" s="943"/>
      <c r="C11" s="943"/>
      <c r="D11" s="944">
        <f t="shared" si="0"/>
        <v>0</v>
      </c>
      <c r="E11" s="945"/>
    </row>
    <row r="12" spans="1:6" ht="33" customHeight="1">
      <c r="A12" s="942" t="s">
        <v>781</v>
      </c>
      <c r="B12" s="943"/>
      <c r="C12" s="943"/>
      <c r="D12" s="944">
        <f t="shared" si="0"/>
        <v>0</v>
      </c>
      <c r="E12" s="945"/>
    </row>
    <row r="13" spans="1:6" ht="33" customHeight="1">
      <c r="A13" s="946" t="s">
        <v>782</v>
      </c>
      <c r="B13" s="943"/>
      <c r="C13" s="943"/>
      <c r="D13" s="944">
        <f t="shared" si="0"/>
        <v>0</v>
      </c>
      <c r="E13" s="945"/>
    </row>
    <row r="14" spans="1:6" ht="33" customHeight="1">
      <c r="A14" s="946" t="s">
        <v>783</v>
      </c>
      <c r="B14" s="948"/>
      <c r="C14" s="948"/>
      <c r="D14" s="949">
        <f t="shared" si="0"/>
        <v>0</v>
      </c>
      <c r="E14" s="950"/>
      <c r="F14" s="947">
        <f>SUM(D12:D14)</f>
        <v>0</v>
      </c>
    </row>
    <row r="15" spans="1:6" ht="33" customHeight="1">
      <c r="A15" s="942" t="s">
        <v>784</v>
      </c>
      <c r="B15" s="948"/>
      <c r="C15" s="948"/>
      <c r="D15" s="949">
        <f t="shared" si="0"/>
        <v>0</v>
      </c>
      <c r="E15" s="950"/>
    </row>
    <row r="16" spans="1:6" ht="33" customHeight="1" thickBot="1">
      <c r="A16" s="951" t="s">
        <v>785</v>
      </c>
      <c r="B16" s="948"/>
      <c r="C16" s="948"/>
      <c r="D16" s="949"/>
      <c r="E16" s="950"/>
    </row>
    <row r="17" spans="1:5" ht="33" customHeight="1" thickTop="1">
      <c r="A17" s="952" t="s">
        <v>786</v>
      </c>
      <c r="B17" s="953"/>
      <c r="C17" s="953"/>
      <c r="D17" s="954">
        <f>SUM(D18:D26)</f>
        <v>0</v>
      </c>
      <c r="E17" s="955"/>
    </row>
    <row r="18" spans="1:5" ht="33" customHeight="1">
      <c r="A18" s="946" t="s">
        <v>787</v>
      </c>
      <c r="B18" s="956"/>
      <c r="C18" s="956"/>
      <c r="D18" s="949">
        <f t="shared" ref="D18:D26" si="1">B18*C18</f>
        <v>0</v>
      </c>
      <c r="E18" s="950"/>
    </row>
    <row r="19" spans="1:5" ht="33" customHeight="1">
      <c r="A19" s="946" t="s">
        <v>788</v>
      </c>
      <c r="B19" s="956"/>
      <c r="C19" s="956"/>
      <c r="D19" s="949">
        <f t="shared" si="1"/>
        <v>0</v>
      </c>
      <c r="E19" s="945"/>
    </row>
    <row r="20" spans="1:5" ht="33" customHeight="1">
      <c r="A20" s="946" t="s">
        <v>778</v>
      </c>
      <c r="B20" s="956"/>
      <c r="C20" s="956"/>
      <c r="D20" s="949">
        <f t="shared" si="1"/>
        <v>0</v>
      </c>
      <c r="E20" s="945"/>
    </row>
    <row r="21" spans="1:5" ht="33" customHeight="1">
      <c r="A21" s="946" t="s">
        <v>789</v>
      </c>
      <c r="B21" s="956"/>
      <c r="C21" s="956"/>
      <c r="D21" s="949">
        <f t="shared" si="1"/>
        <v>0</v>
      </c>
      <c r="E21" s="945"/>
    </row>
    <row r="22" spans="1:5" ht="33" customHeight="1">
      <c r="A22" s="946" t="s">
        <v>790</v>
      </c>
      <c r="B22" s="956"/>
      <c r="C22" s="956"/>
      <c r="D22" s="949">
        <f t="shared" si="1"/>
        <v>0</v>
      </c>
      <c r="E22" s="945"/>
    </row>
    <row r="23" spans="1:5" ht="33" customHeight="1">
      <c r="A23" s="946" t="s">
        <v>791</v>
      </c>
      <c r="B23" s="956"/>
      <c r="C23" s="956"/>
      <c r="D23" s="949">
        <f t="shared" si="1"/>
        <v>0</v>
      </c>
      <c r="E23" s="945"/>
    </row>
    <row r="24" spans="1:5" ht="33" customHeight="1">
      <c r="A24" s="946" t="s">
        <v>792</v>
      </c>
      <c r="B24" s="956"/>
      <c r="C24" s="956"/>
      <c r="D24" s="949">
        <f t="shared" si="1"/>
        <v>0</v>
      </c>
      <c r="E24" s="945"/>
    </row>
    <row r="25" spans="1:5" ht="33" customHeight="1">
      <c r="A25" s="946" t="s">
        <v>793</v>
      </c>
      <c r="B25" s="957"/>
      <c r="C25" s="957"/>
      <c r="D25" s="944">
        <f t="shared" si="1"/>
        <v>0</v>
      </c>
      <c r="E25" s="945"/>
    </row>
    <row r="26" spans="1:5" ht="33" customHeight="1">
      <c r="A26" s="942" t="s">
        <v>794</v>
      </c>
      <c r="B26" s="943"/>
      <c r="C26" s="943"/>
      <c r="D26" s="949">
        <f t="shared" si="1"/>
        <v>0</v>
      </c>
      <c r="E26" s="945"/>
    </row>
    <row r="27" spans="1:5" ht="33" customHeight="1">
      <c r="A27" s="958" t="s">
        <v>785</v>
      </c>
      <c r="B27" s="959"/>
      <c r="C27" s="959"/>
      <c r="D27" s="960"/>
      <c r="E27" s="961"/>
    </row>
    <row r="28" spans="1:5" ht="33" customHeight="1" thickBot="1">
      <c r="A28" s="962" t="s">
        <v>795</v>
      </c>
      <c r="B28" s="963"/>
      <c r="C28" s="963"/>
      <c r="D28" s="964">
        <f>D6-D17</f>
        <v>0</v>
      </c>
      <c r="E28" s="965"/>
    </row>
    <row r="29" spans="1:5" s="141" customFormat="1" ht="26.45" customHeight="1">
      <c r="A29" s="198" t="s">
        <v>253</v>
      </c>
      <c r="B29" s="28" t="s">
        <v>254</v>
      </c>
      <c r="C29" s="28"/>
      <c r="D29" s="966"/>
    </row>
    <row r="30" spans="1:5" s="141" customFormat="1" ht="22.5" customHeight="1">
      <c r="A30" s="198" t="s">
        <v>648</v>
      </c>
      <c r="B30"/>
      <c r="C30" s="28"/>
      <c r="D30" s="966"/>
      <c r="E30" s="143"/>
    </row>
  </sheetData>
  <mergeCells count="7">
    <mergeCell ref="A2:E2"/>
    <mergeCell ref="A3:D3"/>
    <mergeCell ref="A4:A5"/>
    <mergeCell ref="B4:B5"/>
    <mergeCell ref="C4:C5"/>
    <mergeCell ref="D4:D5"/>
    <mergeCell ref="E4:E5"/>
  </mergeCells>
  <phoneticPr fontId="14" type="noConversion"/>
  <pageMargins left="0.39370078740157505" right="0.39370078740157505" top="0.39370078740157505" bottom="0" header="0" footer="0"/>
  <pageSetup paperSize="0" scale="92" fitToWidth="0" fitToHeight="0" orientation="portrait" horizontalDpi="0" verticalDpi="0" copies="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6"/>
  <sheetViews>
    <sheetView workbookViewId="0">
      <selection activeCell="D9" sqref="D9"/>
    </sheetView>
  </sheetViews>
  <sheetFormatPr defaultRowHeight="19.5"/>
  <cols>
    <col min="1" max="1" width="3.625" style="27" customWidth="1"/>
    <col min="2" max="2" width="19.625" style="27" customWidth="1"/>
    <col min="3" max="3" width="12.125" style="27" customWidth="1"/>
    <col min="4" max="4" width="16" style="27" customWidth="1"/>
    <col min="5" max="5" width="13.75" style="27" customWidth="1"/>
    <col min="6" max="6" width="13.125" style="27" customWidth="1"/>
    <col min="7" max="7" width="13.75" style="27" customWidth="1"/>
    <col min="8" max="8" width="13.375" style="27" customWidth="1"/>
    <col min="9" max="9" width="12.125" style="820" customWidth="1"/>
    <col min="10" max="10" width="12.375" style="27" customWidth="1"/>
    <col min="11" max="11" width="12.625" style="27" customWidth="1"/>
    <col min="12" max="12" width="11.625" style="27" customWidth="1"/>
    <col min="13" max="13" width="13.25" style="27" customWidth="1"/>
    <col min="14" max="14" width="14.5" style="27" customWidth="1"/>
    <col min="15" max="15" width="16" style="27" customWidth="1"/>
    <col min="16" max="16" width="14.375" style="27" customWidth="1"/>
    <col min="17" max="17" width="3" style="27" customWidth="1"/>
    <col min="18" max="18" width="9" style="27" customWidth="1"/>
    <col min="19" max="16384" width="9" style="27"/>
  </cols>
  <sheetData>
    <row r="1" spans="2:16" s="968" customFormat="1" ht="26.45" customHeight="1">
      <c r="B1" s="112" t="s">
        <v>796</v>
      </c>
      <c r="E1" s="968" t="s">
        <v>797</v>
      </c>
      <c r="H1" s="1" t="s">
        <v>0</v>
      </c>
    </row>
    <row r="2" spans="2:16" ht="26.45" customHeight="1">
      <c r="B2" s="1305" t="s">
        <v>798</v>
      </c>
      <c r="C2" s="1305"/>
      <c r="D2" s="1305"/>
      <c r="E2" s="1305"/>
      <c r="F2" s="1305"/>
      <c r="G2" s="1305"/>
      <c r="H2" s="1305"/>
      <c r="I2" s="1305"/>
      <c r="J2" s="1305"/>
      <c r="K2" s="1305"/>
      <c r="L2" s="1305"/>
      <c r="M2" s="1305"/>
      <c r="N2" s="1305"/>
      <c r="O2" s="1305"/>
      <c r="P2" s="1305"/>
    </row>
    <row r="3" spans="2:16" s="43" customFormat="1" ht="26.45" customHeight="1" thickBot="1">
      <c r="B3" s="969" t="s">
        <v>1113</v>
      </c>
      <c r="C3" s="970"/>
      <c r="D3" s="970"/>
      <c r="E3" s="970"/>
      <c r="F3" s="1443" t="s">
        <v>1105</v>
      </c>
      <c r="G3" s="1443"/>
      <c r="H3" s="1443"/>
      <c r="I3" s="1443"/>
      <c r="J3" s="1443"/>
      <c r="O3" s="109" t="s">
        <v>799</v>
      </c>
    </row>
    <row r="4" spans="2:16" ht="27.6" customHeight="1" thickBot="1">
      <c r="B4" s="1444" t="s">
        <v>800</v>
      </c>
      <c r="C4" s="1440" t="s">
        <v>801</v>
      </c>
      <c r="D4" s="1440" t="s">
        <v>802</v>
      </c>
      <c r="E4" s="1440" t="s">
        <v>803</v>
      </c>
      <c r="F4" s="1440" t="s">
        <v>804</v>
      </c>
      <c r="G4" s="1440" t="s">
        <v>805</v>
      </c>
      <c r="H4" s="1440" t="s">
        <v>806</v>
      </c>
      <c r="I4" s="1440" t="s">
        <v>807</v>
      </c>
      <c r="J4" s="1440" t="s">
        <v>808</v>
      </c>
      <c r="K4" s="1440" t="s">
        <v>809</v>
      </c>
      <c r="L4" s="1440" t="s">
        <v>810</v>
      </c>
      <c r="M4" s="1440" t="s">
        <v>811</v>
      </c>
      <c r="N4" s="1441" t="s">
        <v>812</v>
      </c>
      <c r="O4" s="1442" t="s">
        <v>250</v>
      </c>
      <c r="P4" s="1440" t="s">
        <v>813</v>
      </c>
    </row>
    <row r="5" spans="2:16" ht="108" customHeight="1" thickTop="1" thickBot="1">
      <c r="B5" s="1444"/>
      <c r="C5" s="1440"/>
      <c r="D5" s="1440"/>
      <c r="E5" s="1440"/>
      <c r="F5" s="1440"/>
      <c r="G5" s="1440"/>
      <c r="H5" s="1440"/>
      <c r="I5" s="1440"/>
      <c r="J5" s="1440"/>
      <c r="K5" s="1440"/>
      <c r="L5" s="1440"/>
      <c r="M5" s="1440"/>
      <c r="N5" s="1441"/>
      <c r="O5" s="1442"/>
      <c r="P5" s="1440"/>
    </row>
    <row r="6" spans="2:16" s="43" customFormat="1" ht="30.75" customHeight="1" thickTop="1">
      <c r="B6" s="971" t="s">
        <v>15</v>
      </c>
      <c r="C6" s="972"/>
      <c r="D6" s="973"/>
      <c r="E6" s="974"/>
      <c r="F6" s="974"/>
      <c r="G6" s="974"/>
      <c r="H6" s="974"/>
      <c r="I6" s="974"/>
      <c r="J6" s="975"/>
      <c r="K6" s="974"/>
      <c r="L6" s="974"/>
      <c r="M6" s="974"/>
      <c r="N6" s="974"/>
      <c r="O6" s="974">
        <f t="shared" ref="O6:O10" si="0">SUM(D6:N6)</f>
        <v>0</v>
      </c>
      <c r="P6" s="976"/>
    </row>
    <row r="7" spans="2:16" s="43" customFormat="1" ht="30.75" customHeight="1">
      <c r="B7" s="977" t="s">
        <v>1129</v>
      </c>
      <c r="C7" s="973"/>
      <c r="D7" s="973"/>
      <c r="E7" s="974"/>
      <c r="F7" s="974"/>
      <c r="G7" s="974"/>
      <c r="H7" s="974"/>
      <c r="I7" s="974"/>
      <c r="J7" s="975"/>
      <c r="K7" s="974"/>
      <c r="L7" s="974"/>
      <c r="M7" s="974"/>
      <c r="N7" s="974"/>
      <c r="O7" s="974">
        <f t="shared" si="0"/>
        <v>0</v>
      </c>
      <c r="P7" s="976"/>
    </row>
    <row r="8" spans="2:16" s="43" customFormat="1" ht="30.75" customHeight="1">
      <c r="B8" s="977" t="s">
        <v>814</v>
      </c>
      <c r="C8" s="973"/>
      <c r="D8" s="973"/>
      <c r="E8" s="974"/>
      <c r="F8" s="974"/>
      <c r="G8" s="974"/>
      <c r="H8" s="974"/>
      <c r="I8" s="974"/>
      <c r="J8" s="975"/>
      <c r="K8" s="974"/>
      <c r="L8" s="974"/>
      <c r="M8" s="974"/>
      <c r="N8" s="974"/>
      <c r="O8" s="974">
        <f t="shared" si="0"/>
        <v>0</v>
      </c>
      <c r="P8" s="976"/>
    </row>
    <row r="9" spans="2:16" s="43" customFormat="1" ht="30.75" customHeight="1">
      <c r="B9" s="977" t="s">
        <v>57</v>
      </c>
      <c r="C9" s="974"/>
      <c r="D9" s="974"/>
      <c r="E9" s="974"/>
      <c r="F9" s="974"/>
      <c r="G9" s="974"/>
      <c r="H9" s="974"/>
      <c r="I9" s="974"/>
      <c r="J9" s="975"/>
      <c r="K9" s="974"/>
      <c r="L9" s="974"/>
      <c r="M9" s="974"/>
      <c r="N9" s="974"/>
      <c r="O9" s="974">
        <f t="shared" si="0"/>
        <v>0</v>
      </c>
      <c r="P9" s="976"/>
    </row>
    <row r="10" spans="2:16" s="43" customFormat="1" ht="30.75" customHeight="1">
      <c r="B10" s="978" t="s">
        <v>815</v>
      </c>
      <c r="C10" s="974"/>
      <c r="D10" s="974"/>
      <c r="E10" s="974"/>
      <c r="F10" s="974"/>
      <c r="G10" s="974"/>
      <c r="H10" s="974"/>
      <c r="I10" s="974"/>
      <c r="J10" s="975"/>
      <c r="K10" s="974"/>
      <c r="L10" s="974"/>
      <c r="M10" s="974"/>
      <c r="N10" s="974"/>
      <c r="O10" s="974">
        <f t="shared" si="0"/>
        <v>0</v>
      </c>
      <c r="P10" s="976"/>
    </row>
    <row r="11" spans="2:16" s="969" customFormat="1" ht="34.5" customHeight="1" thickBot="1">
      <c r="B11" s="979" t="s">
        <v>250</v>
      </c>
      <c r="C11" s="980">
        <f t="shared" ref="C11:O11" si="1">SUM(C6:C10)</f>
        <v>0</v>
      </c>
      <c r="D11" s="980">
        <f t="shared" si="1"/>
        <v>0</v>
      </c>
      <c r="E11" s="980">
        <f t="shared" si="1"/>
        <v>0</v>
      </c>
      <c r="F11" s="980">
        <f t="shared" si="1"/>
        <v>0</v>
      </c>
      <c r="G11" s="980">
        <f t="shared" si="1"/>
        <v>0</v>
      </c>
      <c r="H11" s="980">
        <f t="shared" si="1"/>
        <v>0</v>
      </c>
      <c r="I11" s="980">
        <f t="shared" si="1"/>
        <v>0</v>
      </c>
      <c r="J11" s="980">
        <f t="shared" si="1"/>
        <v>0</v>
      </c>
      <c r="K11" s="980">
        <f t="shared" si="1"/>
        <v>0</v>
      </c>
      <c r="L11" s="980">
        <f t="shared" si="1"/>
        <v>0</v>
      </c>
      <c r="M11" s="980">
        <f t="shared" si="1"/>
        <v>0</v>
      </c>
      <c r="N11" s="980">
        <f t="shared" si="1"/>
        <v>0</v>
      </c>
      <c r="O11" s="980">
        <f t="shared" si="1"/>
        <v>0</v>
      </c>
      <c r="P11" s="981"/>
    </row>
    <row r="12" spans="2:16">
      <c r="B12" s="146" t="s">
        <v>816</v>
      </c>
    </row>
    <row r="13" spans="2:16">
      <c r="B13" s="198" t="s">
        <v>648</v>
      </c>
    </row>
    <row r="14" spans="2:16" s="140" customFormat="1" ht="33" customHeight="1">
      <c r="B14" s="198" t="s">
        <v>253</v>
      </c>
      <c r="C14" s="198"/>
      <c r="D14" s="198"/>
      <c r="F14" s="198"/>
      <c r="G14" s="198"/>
      <c r="H14" s="982" t="s">
        <v>254</v>
      </c>
      <c r="I14" s="198"/>
      <c r="J14" s="199"/>
      <c r="K14" s="199"/>
      <c r="L14" s="138"/>
      <c r="M14" s="138"/>
      <c r="N14" s="138"/>
      <c r="O14" s="138"/>
    </row>
    <row r="15" spans="2:16" s="140" customFormat="1" ht="21.95" customHeight="1">
      <c r="C15" s="198"/>
      <c r="D15" s="198"/>
      <c r="E15" s="199"/>
      <c r="F15" s="198"/>
      <c r="G15" s="198"/>
      <c r="H15" s="199"/>
      <c r="I15" s="198"/>
      <c r="J15" s="199"/>
      <c r="K15" s="199"/>
      <c r="L15" s="138"/>
      <c r="M15" s="138"/>
      <c r="N15" s="138"/>
      <c r="O15" s="138"/>
    </row>
    <row r="16" spans="2:16">
      <c r="B16" s="141"/>
    </row>
  </sheetData>
  <mergeCells count="17">
    <mergeCell ref="B2:P2"/>
    <mergeCell ref="F3:J3"/>
    <mergeCell ref="B4:B5"/>
    <mergeCell ref="C4:C5"/>
    <mergeCell ref="D4:D5"/>
    <mergeCell ref="E4:E5"/>
    <mergeCell ref="F4:F5"/>
    <mergeCell ref="G4:G5"/>
    <mergeCell ref="H4:H5"/>
    <mergeCell ref="I4:I5"/>
    <mergeCell ref="P4:P5"/>
    <mergeCell ref="J4:J5"/>
    <mergeCell ref="K4:K5"/>
    <mergeCell ref="L4:L5"/>
    <mergeCell ref="M4:M5"/>
    <mergeCell ref="N4:N5"/>
    <mergeCell ref="O4:O5"/>
  </mergeCells>
  <phoneticPr fontId="14" type="noConversion"/>
  <pageMargins left="0.19685039370078702" right="0.19685039370078702" top="0.59055118110236182" bottom="0" header="0" footer="0"/>
  <pageSetup paperSize="0" scale="60" fitToWidth="0" fitToHeight="0" orientation="landscape" horizontalDpi="0" verticalDpi="0" copies="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F7" sqref="F7"/>
    </sheetView>
  </sheetViews>
  <sheetFormatPr defaultRowHeight="19.5"/>
  <cols>
    <col min="1" max="1" width="23.125" style="27" customWidth="1"/>
    <col min="2" max="2" width="17.625" style="27" customWidth="1"/>
    <col min="3" max="3" width="14.125" style="27" customWidth="1"/>
    <col min="4" max="4" width="15.125" style="27" customWidth="1"/>
    <col min="5" max="5" width="14.125" style="27" customWidth="1"/>
    <col min="6" max="6" width="12" style="27" customWidth="1"/>
    <col min="7" max="7" width="13.875" style="27" customWidth="1"/>
    <col min="8" max="8" width="16" style="27" customWidth="1"/>
    <col min="9" max="9" width="16.375" style="27" customWidth="1"/>
    <col min="10" max="10" width="15.5" style="27" customWidth="1"/>
    <col min="11" max="11" width="14.125" style="27" customWidth="1"/>
    <col min="12" max="12" width="27.625" style="27" customWidth="1"/>
    <col min="13" max="13" width="9" style="27" customWidth="1"/>
    <col min="14" max="16384" width="9" style="27"/>
  </cols>
  <sheetData>
    <row r="1" spans="1:12" ht="21">
      <c r="A1" s="27" t="s">
        <v>817</v>
      </c>
      <c r="C1" s="1447" t="s">
        <v>818</v>
      </c>
      <c r="D1" s="1447"/>
      <c r="E1" s="1447"/>
      <c r="F1" s="1447"/>
      <c r="G1" s="1447"/>
      <c r="H1" s="1447"/>
      <c r="I1" s="1447"/>
      <c r="J1" s="271"/>
    </row>
    <row r="2" spans="1:12" ht="26.25" customHeight="1">
      <c r="A2" s="1448" t="s">
        <v>819</v>
      </c>
      <c r="B2" s="1448"/>
      <c r="C2" s="1305" t="s">
        <v>820</v>
      </c>
      <c r="D2" s="1305"/>
      <c r="E2" s="1305"/>
      <c r="F2" s="1305"/>
      <c r="G2" s="1305"/>
      <c r="H2" s="1305"/>
      <c r="I2" s="1305"/>
      <c r="J2" s="109"/>
    </row>
    <row r="3" spans="1:12" ht="20.25" customHeight="1" thickBot="1">
      <c r="C3" s="1449" t="s">
        <v>1106</v>
      </c>
      <c r="D3" s="1449"/>
      <c r="E3" s="1449"/>
      <c r="F3" s="1449"/>
      <c r="G3" s="1449"/>
      <c r="H3" s="1449"/>
      <c r="I3" s="1449"/>
      <c r="K3" s="29"/>
      <c r="L3" s="147" t="s">
        <v>799</v>
      </c>
    </row>
    <row r="4" spans="1:12" ht="27.6" customHeight="1" thickBot="1">
      <c r="A4" s="1450" t="s">
        <v>821</v>
      </c>
      <c r="B4" s="1451" t="s">
        <v>822</v>
      </c>
      <c r="C4" s="1451"/>
      <c r="D4" s="1451"/>
      <c r="E4" s="1451"/>
      <c r="F4" s="1451"/>
      <c r="G4" s="1451"/>
      <c r="H4" s="1451"/>
      <c r="I4" s="1451"/>
      <c r="J4" s="1451"/>
      <c r="K4" s="1445" t="s">
        <v>250</v>
      </c>
      <c r="L4" s="1446" t="s">
        <v>823</v>
      </c>
    </row>
    <row r="5" spans="1:12" ht="81.75" customHeight="1" thickBot="1">
      <c r="A5" s="1450"/>
      <c r="B5" s="984" t="s">
        <v>824</v>
      </c>
      <c r="C5" s="984" t="s">
        <v>825</v>
      </c>
      <c r="D5" s="984" t="s">
        <v>826</v>
      </c>
      <c r="E5" s="984" t="s">
        <v>827</v>
      </c>
      <c r="F5" s="984" t="s">
        <v>828</v>
      </c>
      <c r="G5" s="984" t="s">
        <v>829</v>
      </c>
      <c r="H5" s="984" t="s">
        <v>830</v>
      </c>
      <c r="I5" s="984" t="s">
        <v>831</v>
      </c>
      <c r="J5" s="984" t="s">
        <v>832</v>
      </c>
      <c r="K5" s="1445"/>
      <c r="L5" s="1446"/>
    </row>
    <row r="6" spans="1:12" ht="38.25" customHeight="1">
      <c r="A6" s="985" t="s">
        <v>833</v>
      </c>
      <c r="B6" s="986"/>
      <c r="C6" s="986"/>
      <c r="D6" s="986"/>
      <c r="E6" s="986"/>
      <c r="F6" s="986"/>
      <c r="G6" s="986"/>
      <c r="H6" s="986"/>
      <c r="I6" s="986"/>
      <c r="J6" s="986"/>
      <c r="K6" s="986">
        <f>SUM(B6:J6)</f>
        <v>0</v>
      </c>
      <c r="L6" s="987"/>
    </row>
    <row r="7" spans="1:12" ht="38.25" customHeight="1">
      <c r="A7" s="988" t="s">
        <v>834</v>
      </c>
      <c r="B7" s="130"/>
      <c r="C7" s="130"/>
      <c r="D7" s="130"/>
      <c r="E7" s="130"/>
      <c r="F7" s="130"/>
      <c r="G7" s="130"/>
      <c r="H7" s="130"/>
      <c r="I7" s="130"/>
      <c r="J7" s="130"/>
      <c r="K7" s="130">
        <f>SUM(B7:J7)</f>
        <v>0</v>
      </c>
      <c r="L7" s="989"/>
    </row>
    <row r="8" spans="1:12" ht="38.25" customHeight="1">
      <c r="A8" s="988" t="s">
        <v>835</v>
      </c>
      <c r="B8" s="130"/>
      <c r="C8" s="130"/>
      <c r="D8" s="130"/>
      <c r="E8" s="130"/>
      <c r="F8" s="990"/>
      <c r="G8" s="130"/>
      <c r="H8" s="130"/>
      <c r="I8" s="130"/>
      <c r="J8" s="130"/>
      <c r="K8" s="130">
        <f>SUM(B8:J8)</f>
        <v>0</v>
      </c>
      <c r="L8" s="989"/>
    </row>
    <row r="9" spans="1:12" ht="38.25" customHeight="1">
      <c r="A9" s="988" t="s">
        <v>557</v>
      </c>
      <c r="B9" s="130"/>
      <c r="C9" s="130"/>
      <c r="D9" s="130"/>
      <c r="E9" s="130"/>
      <c r="F9" s="990"/>
      <c r="G9" s="130"/>
      <c r="H9" s="130"/>
      <c r="I9" s="130"/>
      <c r="J9" s="130"/>
      <c r="K9" s="130">
        <f>SUM(B9:J9)</f>
        <v>0</v>
      </c>
      <c r="L9" s="989"/>
    </row>
    <row r="10" spans="1:12" s="969" customFormat="1" ht="38.25" customHeight="1" thickBot="1">
      <c r="A10" s="991" t="s">
        <v>250</v>
      </c>
      <c r="B10" s="992">
        <f t="shared" ref="B10:J10" si="0">SUM(B6:B9)</f>
        <v>0</v>
      </c>
      <c r="C10" s="992">
        <f t="shared" si="0"/>
        <v>0</v>
      </c>
      <c r="D10" s="992">
        <f t="shared" si="0"/>
        <v>0</v>
      </c>
      <c r="E10" s="992">
        <f t="shared" si="0"/>
        <v>0</v>
      </c>
      <c r="F10" s="992">
        <f t="shared" si="0"/>
        <v>0</v>
      </c>
      <c r="G10" s="992">
        <f t="shared" si="0"/>
        <v>0</v>
      </c>
      <c r="H10" s="992">
        <f t="shared" si="0"/>
        <v>0</v>
      </c>
      <c r="I10" s="992">
        <f t="shared" si="0"/>
        <v>0</v>
      </c>
      <c r="J10" s="992">
        <f t="shared" si="0"/>
        <v>0</v>
      </c>
      <c r="K10" s="993">
        <f>SUM(B10:J10)</f>
        <v>0</v>
      </c>
      <c r="L10" s="994"/>
    </row>
    <row r="12" spans="1:12" s="140" customFormat="1" ht="24.6" customHeight="1">
      <c r="A12" s="372" t="s">
        <v>253</v>
      </c>
      <c r="B12" s="372"/>
      <c r="C12" s="372"/>
      <c r="D12" s="372"/>
      <c r="E12" s="995"/>
      <c r="F12" s="372"/>
      <c r="G12" s="996" t="s">
        <v>254</v>
      </c>
      <c r="H12" s="995"/>
      <c r="I12" s="138"/>
      <c r="J12" s="138"/>
      <c r="K12" s="138"/>
    </row>
    <row r="13" spans="1:12" s="140" customFormat="1" ht="24.6" customHeight="1">
      <c r="A13" s="372" t="s">
        <v>648</v>
      </c>
      <c r="B13" s="372"/>
      <c r="C13" s="372"/>
      <c r="D13" s="372"/>
      <c r="E13" s="995"/>
      <c r="F13" s="372"/>
      <c r="G13" s="995"/>
      <c r="H13" s="995"/>
      <c r="I13" s="138"/>
      <c r="J13" s="138"/>
      <c r="K13" s="138"/>
    </row>
    <row r="14" spans="1:12">
      <c r="A14" s="141"/>
    </row>
  </sheetData>
  <mergeCells count="8">
    <mergeCell ref="K4:K5"/>
    <mergeCell ref="L4:L5"/>
    <mergeCell ref="C1:I1"/>
    <mergeCell ref="A2:B2"/>
    <mergeCell ref="C2:I2"/>
    <mergeCell ref="C3:I3"/>
    <mergeCell ref="A4:A5"/>
    <mergeCell ref="B4:J4"/>
  </mergeCells>
  <phoneticPr fontId="14" type="noConversion"/>
  <pageMargins left="0.39370078740157505" right="0" top="0.59055118110236182" bottom="0" header="0" footer="0"/>
  <pageSetup paperSize="0" scale="66" fitToWidth="0" fitToHeight="0" orientation="landscape" horizontalDpi="0" verticalDpi="0" copies="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A31" sqref="A31"/>
    </sheetView>
  </sheetViews>
  <sheetFormatPr defaultRowHeight="19.5"/>
  <cols>
    <col min="1" max="1" width="38.625" style="27" customWidth="1"/>
    <col min="2" max="2" width="6.125" style="27" customWidth="1"/>
    <col min="3" max="3" width="7.125" style="27" customWidth="1"/>
    <col min="4" max="4" width="8.875" style="27" customWidth="1"/>
    <col min="5" max="5" width="21.625" style="967" customWidth="1"/>
    <col min="6" max="6" width="46.625" style="27" customWidth="1"/>
    <col min="7" max="8" width="18.125" style="27" hidden="1" customWidth="1"/>
    <col min="9" max="9" width="0.125" style="27" hidden="1" customWidth="1"/>
    <col min="10" max="10" width="1.625" style="27" hidden="1" customWidth="1"/>
    <col min="11" max="11" width="7.125" style="27" customWidth="1"/>
    <col min="12" max="12" width="14.375" style="27" customWidth="1"/>
    <col min="13" max="13" width="16.375" style="27" customWidth="1"/>
    <col min="14" max="14" width="24.625" style="27" customWidth="1"/>
    <col min="15" max="15" width="9" style="27" customWidth="1"/>
    <col min="16" max="16" width="32.125" style="27" customWidth="1"/>
    <col min="17" max="17" width="10.375" style="27" customWidth="1"/>
    <col min="18" max="18" width="10.625" style="27" customWidth="1"/>
    <col min="19" max="19" width="12" style="27" customWidth="1"/>
    <col min="20" max="20" width="14.375" style="27" customWidth="1"/>
    <col min="21" max="21" width="20" style="27" customWidth="1"/>
    <col min="22" max="22" width="18.625" style="27" customWidth="1"/>
    <col min="23" max="23" width="19.125" style="27" customWidth="1"/>
    <col min="24" max="24" width="25.875" style="27" customWidth="1"/>
    <col min="25" max="25" width="9" style="27" customWidth="1"/>
    <col min="26" max="16384" width="9" style="27"/>
  </cols>
  <sheetData>
    <row r="1" spans="1:9" ht="18.95" customHeight="1">
      <c r="A1" s="2" t="s">
        <v>836</v>
      </c>
      <c r="B1" s="1335" t="s">
        <v>0</v>
      </c>
      <c r="C1" s="1335"/>
      <c r="D1" s="1335"/>
      <c r="E1" s="1335"/>
    </row>
    <row r="2" spans="1:9" ht="18.95" customHeight="1">
      <c r="A2" s="983" t="s">
        <v>837</v>
      </c>
      <c r="B2" s="1335" t="s">
        <v>838</v>
      </c>
      <c r="C2" s="1335"/>
      <c r="D2" s="1335"/>
      <c r="E2" s="1335"/>
    </row>
    <row r="3" spans="1:9" ht="21.6" customHeight="1" thickBot="1">
      <c r="A3" s="997" t="s">
        <v>839</v>
      </c>
      <c r="B3" s="1430" t="s">
        <v>1107</v>
      </c>
      <c r="C3" s="1430"/>
      <c r="D3" s="1430"/>
      <c r="E3" s="1430"/>
      <c r="F3" s="147" t="s">
        <v>164</v>
      </c>
      <c r="H3" s="27" t="s">
        <v>218</v>
      </c>
      <c r="I3" s="27" t="s">
        <v>339</v>
      </c>
    </row>
    <row r="4" spans="1:9" ht="18.95" customHeight="1" thickTop="1" thickBot="1">
      <c r="A4" s="1452" t="s">
        <v>772</v>
      </c>
      <c r="B4" s="1452" t="s">
        <v>212</v>
      </c>
      <c r="C4" s="1452" t="s">
        <v>229</v>
      </c>
      <c r="D4" s="1452" t="s">
        <v>228</v>
      </c>
      <c r="E4" s="1452" t="s">
        <v>773</v>
      </c>
      <c r="F4" s="1452" t="s">
        <v>774</v>
      </c>
      <c r="G4" s="998" t="s">
        <v>840</v>
      </c>
      <c r="H4" s="999" t="s">
        <v>841</v>
      </c>
      <c r="I4" s="1000" t="s">
        <v>842</v>
      </c>
    </row>
    <row r="5" spans="1:9" ht="18.95" customHeight="1" thickBot="1">
      <c r="A5" s="1452"/>
      <c r="B5" s="1452"/>
      <c r="C5" s="1452"/>
      <c r="D5" s="1452"/>
      <c r="E5" s="1452"/>
      <c r="F5" s="1452"/>
      <c r="G5" s="1001" t="s">
        <v>843</v>
      </c>
      <c r="H5" s="319" t="s">
        <v>844</v>
      </c>
      <c r="I5" s="1002"/>
    </row>
    <row r="6" spans="1:9" ht="20.25" customHeight="1">
      <c r="A6" s="797" t="s">
        <v>845</v>
      </c>
      <c r="B6" s="1003" t="s">
        <v>218</v>
      </c>
      <c r="C6" s="1003" t="s">
        <v>218</v>
      </c>
      <c r="D6" s="1004" t="s">
        <v>218</v>
      </c>
      <c r="E6" s="1005"/>
      <c r="F6" s="328"/>
      <c r="G6" s="27" t="s">
        <v>218</v>
      </c>
      <c r="H6" s="1006" t="s">
        <v>218</v>
      </c>
      <c r="I6" s="1007"/>
    </row>
    <row r="7" spans="1:9" ht="20.25" customHeight="1">
      <c r="A7" s="1008" t="s">
        <v>846</v>
      </c>
      <c r="B7" s="1009"/>
      <c r="C7" s="1009"/>
      <c r="D7" s="1009"/>
      <c r="E7" s="1010"/>
      <c r="F7" s="1011" t="s">
        <v>847</v>
      </c>
      <c r="H7" s="1006"/>
      <c r="I7" s="1007"/>
    </row>
    <row r="8" spans="1:9" ht="20.25" customHeight="1">
      <c r="A8" s="1008" t="s">
        <v>848</v>
      </c>
      <c r="B8" s="1009"/>
      <c r="C8" s="1009"/>
      <c r="D8" s="1009"/>
      <c r="E8" s="1010"/>
      <c r="F8" s="1011" t="s">
        <v>849</v>
      </c>
      <c r="H8" s="1006"/>
      <c r="I8" s="1007"/>
    </row>
    <row r="9" spans="1:9" ht="20.25" customHeight="1">
      <c r="A9" s="1012" t="s">
        <v>850</v>
      </c>
      <c r="B9" s="1009"/>
      <c r="C9" s="1009"/>
      <c r="D9" s="1009"/>
      <c r="E9" s="1010"/>
      <c r="F9" s="1013"/>
      <c r="H9" s="1006"/>
      <c r="I9" s="1007"/>
    </row>
    <row r="10" spans="1:9" s="108" customFormat="1" ht="20.25" customHeight="1">
      <c r="A10" s="1014" t="s">
        <v>207</v>
      </c>
      <c r="B10" s="1015"/>
      <c r="C10" s="1015"/>
      <c r="D10" s="1015"/>
      <c r="E10" s="1016"/>
      <c r="F10" s="1017"/>
      <c r="H10" s="1018"/>
      <c r="I10" s="1019"/>
    </row>
    <row r="11" spans="1:9" s="108" customFormat="1" ht="20.25" customHeight="1">
      <c r="A11" s="1014" t="s">
        <v>851</v>
      </c>
      <c r="B11" s="1015"/>
      <c r="C11" s="1015"/>
      <c r="D11" s="1015"/>
      <c r="E11" s="1016"/>
      <c r="F11" s="1017"/>
      <c r="H11" s="1018"/>
      <c r="I11" s="1019"/>
    </row>
    <row r="12" spans="1:9" ht="20.25" customHeight="1">
      <c r="A12" s="1020" t="s">
        <v>852</v>
      </c>
      <c r="B12" s="1009"/>
      <c r="C12" s="1009"/>
      <c r="D12" s="1009"/>
      <c r="E12" s="1010"/>
      <c r="F12" s="1013" t="s">
        <v>853</v>
      </c>
      <c r="H12" s="1006"/>
      <c r="I12" s="1007"/>
    </row>
    <row r="13" spans="1:9" ht="20.25" customHeight="1">
      <c r="A13" s="1014" t="s">
        <v>854</v>
      </c>
      <c r="B13" s="1009"/>
      <c r="C13" s="1009"/>
      <c r="D13" s="1009"/>
      <c r="E13" s="1010"/>
      <c r="F13" s="1013"/>
      <c r="H13" s="1006"/>
      <c r="I13" s="1007"/>
    </row>
    <row r="14" spans="1:9" ht="20.25" customHeight="1">
      <c r="A14" s="1021" t="s">
        <v>855</v>
      </c>
      <c r="B14" s="1009"/>
      <c r="C14" s="1009"/>
      <c r="D14" s="1009"/>
      <c r="E14" s="1010"/>
      <c r="F14" s="1013"/>
      <c r="H14" s="1006"/>
      <c r="I14" s="1007"/>
    </row>
    <row r="15" spans="1:9" ht="20.25" customHeight="1">
      <c r="A15" s="1021" t="s">
        <v>856</v>
      </c>
      <c r="B15" s="1009"/>
      <c r="C15" s="1009"/>
      <c r="D15" s="1009"/>
      <c r="E15" s="1010"/>
      <c r="F15" s="1013"/>
      <c r="H15" s="1006"/>
      <c r="I15" s="1007"/>
    </row>
    <row r="16" spans="1:9" ht="20.25" customHeight="1">
      <c r="A16" s="1014" t="s">
        <v>857</v>
      </c>
      <c r="B16" s="1009"/>
      <c r="C16" s="1009"/>
      <c r="D16" s="1009"/>
      <c r="E16" s="1010"/>
      <c r="F16" s="1013"/>
      <c r="H16" s="1006"/>
      <c r="I16" s="1007"/>
    </row>
    <row r="17" spans="1:9" ht="20.25" customHeight="1">
      <c r="A17" s="1022" t="s">
        <v>858</v>
      </c>
      <c r="B17" s="1009"/>
      <c r="C17" s="1009"/>
      <c r="D17" s="1009"/>
      <c r="E17" s="1010"/>
      <c r="F17" s="1013" t="s">
        <v>859</v>
      </c>
      <c r="H17" s="1006"/>
      <c r="I17" s="1007"/>
    </row>
    <row r="18" spans="1:9" ht="20.25" customHeight="1">
      <c r="A18" s="1022" t="s">
        <v>860</v>
      </c>
      <c r="B18" s="1009"/>
      <c r="C18" s="1009"/>
      <c r="D18" s="1009"/>
      <c r="E18" s="1010"/>
      <c r="F18" s="1013" t="s">
        <v>859</v>
      </c>
      <c r="H18" s="1006"/>
      <c r="I18" s="1007"/>
    </row>
    <row r="19" spans="1:9" ht="20.25" customHeight="1">
      <c r="A19" s="1014" t="s">
        <v>861</v>
      </c>
      <c r="B19" s="1009"/>
      <c r="C19" s="1009"/>
      <c r="D19" s="1009"/>
      <c r="E19" s="1010"/>
      <c r="F19" s="1013" t="s">
        <v>859</v>
      </c>
      <c r="H19" s="1006"/>
      <c r="I19" s="1007"/>
    </row>
    <row r="20" spans="1:9" ht="20.25" customHeight="1">
      <c r="A20" s="1014" t="s">
        <v>862</v>
      </c>
      <c r="B20" s="1009"/>
      <c r="C20" s="1009"/>
      <c r="D20" s="1009"/>
      <c r="E20" s="1010"/>
      <c r="F20" s="1013" t="s">
        <v>859</v>
      </c>
      <c r="H20" s="1006"/>
      <c r="I20" s="1007"/>
    </row>
    <row r="21" spans="1:9" ht="20.25" customHeight="1">
      <c r="A21" s="1014" t="s">
        <v>863</v>
      </c>
      <c r="B21" s="1009"/>
      <c r="C21" s="1009"/>
      <c r="D21" s="1009"/>
      <c r="E21" s="1010"/>
      <c r="F21" s="1013" t="s">
        <v>859</v>
      </c>
      <c r="H21" s="1006"/>
      <c r="I21" s="1007"/>
    </row>
    <row r="22" spans="1:9" ht="20.25" customHeight="1">
      <c r="A22" s="759" t="s">
        <v>864</v>
      </c>
      <c r="B22" s="1009"/>
      <c r="C22" s="1009"/>
      <c r="D22" s="1009"/>
      <c r="E22" s="1010"/>
      <c r="F22" s="1013"/>
      <c r="H22" s="1006"/>
      <c r="I22" s="1007"/>
    </row>
    <row r="23" spans="1:9" ht="20.25" customHeight="1">
      <c r="A23" s="759" t="s">
        <v>865</v>
      </c>
      <c r="B23" s="1009"/>
      <c r="C23" s="1009"/>
      <c r="D23" s="1009"/>
      <c r="E23" s="1010"/>
      <c r="F23" s="1013"/>
      <c r="H23" s="1006"/>
      <c r="I23" s="1007"/>
    </row>
    <row r="24" spans="1:9" ht="20.25" customHeight="1">
      <c r="A24" s="759" t="s">
        <v>866</v>
      </c>
      <c r="B24" s="1009"/>
      <c r="C24" s="1009"/>
      <c r="D24" s="1009"/>
      <c r="E24" s="1010"/>
      <c r="F24" s="1023" t="s">
        <v>867</v>
      </c>
      <c r="H24" s="1006"/>
      <c r="I24" s="1007"/>
    </row>
    <row r="25" spans="1:9" ht="20.25" customHeight="1">
      <c r="A25" s="759" t="s">
        <v>868</v>
      </c>
      <c r="B25" s="1009"/>
      <c r="C25" s="1009"/>
      <c r="D25" s="1009"/>
      <c r="E25" s="1010"/>
      <c r="F25" s="1024" t="s">
        <v>869</v>
      </c>
      <c r="H25" s="1006"/>
      <c r="I25" s="1007"/>
    </row>
    <row r="26" spans="1:9" s="141" customFormat="1" ht="32.25" customHeight="1">
      <c r="A26" s="759" t="s">
        <v>870</v>
      </c>
      <c r="B26" s="797"/>
      <c r="C26" s="797"/>
      <c r="D26" s="797"/>
      <c r="E26" s="1025"/>
      <c r="F26" s="1026" t="s">
        <v>871</v>
      </c>
    </row>
    <row r="27" spans="1:9" s="141" customFormat="1" ht="33" customHeight="1">
      <c r="A27" s="295" t="s">
        <v>872</v>
      </c>
      <c r="B27" s="797"/>
      <c r="C27" s="797"/>
      <c r="D27" s="797"/>
      <c r="E27" s="1025"/>
      <c r="F27" s="1027"/>
    </row>
    <row r="28" spans="1:9" s="141" customFormat="1" ht="30" customHeight="1">
      <c r="A28" s="759" t="s">
        <v>873</v>
      </c>
      <c r="B28" s="797"/>
      <c r="C28" s="797"/>
      <c r="D28" s="797"/>
      <c r="E28" s="1025"/>
      <c r="F28" s="1028"/>
    </row>
    <row r="29" spans="1:9" s="141" customFormat="1" ht="30" customHeight="1">
      <c r="A29" s="759" t="s">
        <v>874</v>
      </c>
      <c r="B29" s="797"/>
      <c r="C29" s="797"/>
      <c r="D29" s="797"/>
      <c r="E29" s="1025"/>
      <c r="F29" s="1028"/>
    </row>
    <row r="30" spans="1:9" s="141" customFormat="1" ht="30" customHeight="1">
      <c r="A30" s="759" t="s">
        <v>875</v>
      </c>
      <c r="B30" s="797"/>
      <c r="C30" s="797"/>
      <c r="D30" s="797"/>
      <c r="E30" s="1025"/>
      <c r="F30" s="1028"/>
    </row>
    <row r="31" spans="1:9" s="141" customFormat="1" ht="30" customHeight="1">
      <c r="A31" s="759" t="s">
        <v>876</v>
      </c>
      <c r="B31" s="797"/>
      <c r="C31" s="797"/>
      <c r="D31" s="797"/>
      <c r="E31" s="1025"/>
      <c r="F31" s="1028"/>
    </row>
    <row r="32" spans="1:9">
      <c r="A32" s="1029" t="s">
        <v>877</v>
      </c>
      <c r="B32" s="328"/>
      <c r="C32" s="328"/>
      <c r="D32" s="328"/>
      <c r="E32" s="1030"/>
      <c r="F32" s="1031"/>
    </row>
    <row r="33" spans="1:6" ht="42.6" customHeight="1" thickBot="1">
      <c r="A33" s="1032" t="s">
        <v>253</v>
      </c>
      <c r="B33" s="1033"/>
      <c r="C33" s="1033"/>
      <c r="D33" s="1033"/>
      <c r="E33" s="1034" t="s">
        <v>254</v>
      </c>
      <c r="F33" s="1035"/>
    </row>
  </sheetData>
  <mergeCells count="9">
    <mergeCell ref="F4:F5"/>
    <mergeCell ref="B1:E1"/>
    <mergeCell ref="B2:E2"/>
    <mergeCell ref="B3:E3"/>
    <mergeCell ref="A4:A5"/>
    <mergeCell ref="B4:B5"/>
    <mergeCell ref="C4:C5"/>
    <mergeCell ref="D4:D5"/>
    <mergeCell ref="E4:E5"/>
  </mergeCells>
  <phoneticPr fontId="14" type="noConversion"/>
  <pageMargins left="0.39370078740157505" right="0" top="0.39370078740157505" bottom="0" header="0" footer="0"/>
  <pageSetup paperSize="0" scale="70" fitToWidth="0" fitToHeight="0" pageOrder="overThenDown" orientation="portrait" horizontalDpi="0" verticalDpi="0" copies="0"/>
  <headerFooter alignWithMargins="0"/>
  <colBreaks count="1" manualBreakCount="1">
    <brk id="6"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D10" sqref="D10"/>
    </sheetView>
  </sheetViews>
  <sheetFormatPr defaultRowHeight="15.75"/>
  <cols>
    <col min="1" max="1" width="18.125" customWidth="1"/>
    <col min="2" max="2" width="19.375" customWidth="1"/>
    <col min="3" max="3" width="21.375" customWidth="1"/>
    <col min="4" max="4" width="19" customWidth="1"/>
    <col min="5" max="5" width="17.125" customWidth="1"/>
    <col min="6" max="6" width="20.375" customWidth="1"/>
    <col min="7" max="7" width="9" customWidth="1"/>
  </cols>
  <sheetData>
    <row r="1" spans="1:6" ht="19.5">
      <c r="A1" s="27" t="s">
        <v>1131</v>
      </c>
    </row>
    <row r="2" spans="1:6" ht="21">
      <c r="A2" s="1453" t="s">
        <v>0</v>
      </c>
      <c r="B2" s="1453"/>
      <c r="C2" s="1453"/>
      <c r="D2" s="1453"/>
      <c r="E2" s="1453"/>
      <c r="F2" s="1453"/>
    </row>
    <row r="3" spans="1:6" ht="21">
      <c r="A3" s="1453" t="s">
        <v>878</v>
      </c>
      <c r="B3" s="1453"/>
      <c r="C3" s="1453"/>
      <c r="D3" s="1453"/>
      <c r="E3" s="1453"/>
      <c r="F3" s="1453"/>
    </row>
    <row r="4" spans="1:6" ht="21" customHeight="1">
      <c r="A4" s="1454" t="s">
        <v>1108</v>
      </c>
      <c r="B4" s="1454"/>
      <c r="C4" s="1454"/>
      <c r="D4" s="1454"/>
      <c r="E4" s="1454"/>
      <c r="F4" s="1454"/>
    </row>
    <row r="5" spans="1:6" ht="21.75" thickBot="1">
      <c r="A5" s="1036"/>
      <c r="B5" s="1036"/>
      <c r="C5" s="1036"/>
      <c r="D5" s="1036"/>
      <c r="E5" s="1036"/>
      <c r="F5" s="1037" t="s">
        <v>879</v>
      </c>
    </row>
    <row r="6" spans="1:6" ht="26.25" customHeight="1" thickBot="1">
      <c r="A6" s="1455" t="s">
        <v>880</v>
      </c>
      <c r="B6" s="1456" t="s">
        <v>881</v>
      </c>
      <c r="C6" s="1456"/>
      <c r="D6" s="1456"/>
      <c r="E6" s="1457" t="s">
        <v>882</v>
      </c>
      <c r="F6" s="1458" t="s">
        <v>883</v>
      </c>
    </row>
    <row r="7" spans="1:6" ht="23.25" customHeight="1">
      <c r="A7" s="1455"/>
      <c r="B7" s="115" t="s">
        <v>884</v>
      </c>
      <c r="C7" s="117" t="s">
        <v>885</v>
      </c>
      <c r="D7" s="117" t="s">
        <v>886</v>
      </c>
      <c r="E7" s="1457"/>
      <c r="F7" s="1458"/>
    </row>
    <row r="8" spans="1:6" ht="35.1" customHeight="1">
      <c r="A8" s="1038" t="s">
        <v>887</v>
      </c>
      <c r="B8" s="1039">
        <f>SUM(B9:B13)</f>
        <v>0</v>
      </c>
      <c r="C8" s="1039">
        <f>SUM(C9:C13)</f>
        <v>0</v>
      </c>
      <c r="D8" s="1039">
        <f>SUM(D9:D13)</f>
        <v>0</v>
      </c>
      <c r="E8" s="1039">
        <f>SUM(E9:E13)</f>
        <v>0</v>
      </c>
      <c r="F8" s="1039">
        <f>SUM(F9:F13)</f>
        <v>0</v>
      </c>
    </row>
    <row r="9" spans="1:6" ht="35.1" customHeight="1">
      <c r="A9" s="1040" t="s">
        <v>888</v>
      </c>
      <c r="B9" s="1041"/>
      <c r="C9" s="1041"/>
      <c r="D9" s="1041"/>
      <c r="E9" s="1041"/>
      <c r="F9" s="1042"/>
    </row>
    <row r="10" spans="1:6" ht="35.1" customHeight="1">
      <c r="A10" s="1040" t="s">
        <v>889</v>
      </c>
      <c r="B10" s="1041"/>
      <c r="C10" s="1041"/>
      <c r="D10" s="1041"/>
      <c r="E10" s="1041"/>
      <c r="F10" s="1042"/>
    </row>
    <row r="11" spans="1:6" ht="35.1" customHeight="1">
      <c r="A11" s="1040" t="s">
        <v>890</v>
      </c>
      <c r="B11" s="1041"/>
      <c r="C11" s="1041"/>
      <c r="D11" s="1041"/>
      <c r="E11" s="1041"/>
      <c r="F11" s="1042"/>
    </row>
    <row r="12" spans="1:6" ht="35.1" customHeight="1">
      <c r="A12" s="1040" t="s">
        <v>891</v>
      </c>
      <c r="B12" s="1041"/>
      <c r="C12" s="1041"/>
      <c r="D12" s="1041"/>
      <c r="E12" s="1041"/>
      <c r="F12" s="1042"/>
    </row>
    <row r="13" spans="1:6" ht="35.1" customHeight="1">
      <c r="A13" s="1040" t="s">
        <v>892</v>
      </c>
      <c r="B13" s="1041"/>
      <c r="C13" s="1041"/>
      <c r="D13" s="1041"/>
      <c r="E13" s="1041"/>
      <c r="F13" s="1042"/>
    </row>
    <row r="14" spans="1:6" ht="35.1" customHeight="1">
      <c r="A14" s="1038" t="s">
        <v>893</v>
      </c>
      <c r="B14" s="1039">
        <f>SUM(B15:B19)</f>
        <v>0</v>
      </c>
      <c r="C14" s="1039">
        <f>SUM(C15:C19)</f>
        <v>0</v>
      </c>
      <c r="D14" s="1039">
        <f>SUM(D15:D19)</f>
        <v>0</v>
      </c>
      <c r="E14" s="1039">
        <f>SUM(E15:E19)</f>
        <v>0</v>
      </c>
      <c r="F14" s="1039">
        <f>SUM(F15:F19)</f>
        <v>0</v>
      </c>
    </row>
    <row r="15" spans="1:6" ht="35.1" customHeight="1">
      <c r="A15" s="1040" t="s">
        <v>888</v>
      </c>
      <c r="B15" s="1041"/>
      <c r="C15" s="1041"/>
      <c r="D15" s="1041"/>
      <c r="E15" s="1041"/>
      <c r="F15" s="1042"/>
    </row>
    <row r="16" spans="1:6" ht="35.1" customHeight="1">
      <c r="A16" s="1040" t="s">
        <v>889</v>
      </c>
      <c r="B16" s="1041"/>
      <c r="C16" s="1041"/>
      <c r="D16" s="1041"/>
      <c r="E16" s="1041"/>
      <c r="F16" s="1042"/>
    </row>
    <row r="17" spans="1:6" ht="35.1" customHeight="1">
      <c r="A17" s="1040" t="s">
        <v>890</v>
      </c>
      <c r="B17" s="1041"/>
      <c r="C17" s="1041"/>
      <c r="D17" s="1041"/>
      <c r="E17" s="1041"/>
      <c r="F17" s="1042"/>
    </row>
    <row r="18" spans="1:6" ht="35.1" customHeight="1">
      <c r="A18" s="1040" t="s">
        <v>891</v>
      </c>
      <c r="B18" s="1041"/>
      <c r="C18" s="1041"/>
      <c r="D18" s="1041"/>
      <c r="E18" s="1041"/>
      <c r="F18" s="1042"/>
    </row>
    <row r="19" spans="1:6" ht="35.1" customHeight="1">
      <c r="A19" s="1043" t="s">
        <v>892</v>
      </c>
      <c r="B19" s="1041"/>
      <c r="C19" s="1041"/>
      <c r="D19" s="1041"/>
      <c r="E19" s="1041"/>
      <c r="F19" s="1041"/>
    </row>
    <row r="20" spans="1:6" s="1045" customFormat="1" ht="31.5" customHeight="1">
      <c r="A20" s="1044" t="s">
        <v>894</v>
      </c>
    </row>
    <row r="21" spans="1:6" ht="21" customHeight="1">
      <c r="A21" s="28" t="s">
        <v>253</v>
      </c>
      <c r="D21" s="28" t="s">
        <v>254</v>
      </c>
    </row>
  </sheetData>
  <mergeCells count="7">
    <mergeCell ref="A2:F2"/>
    <mergeCell ref="A3:F3"/>
    <mergeCell ref="A4:F4"/>
    <mergeCell ref="A6:A7"/>
    <mergeCell ref="B6:D6"/>
    <mergeCell ref="E6:E7"/>
    <mergeCell ref="F6:F7"/>
  </mergeCells>
  <phoneticPr fontId="14" type="noConversion"/>
  <pageMargins left="0" right="0" top="0" bottom="0" header="0" footer="0"/>
  <pageSetup paperSize="0" scale="77" fitToWidth="0" fitToHeight="0" orientation="landscape" horizontalDpi="0" verticalDpi="0" copie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workbookViewId="0">
      <selection sqref="A1:XFD1048576"/>
    </sheetView>
  </sheetViews>
  <sheetFormatPr defaultColWidth="18.375" defaultRowHeight="16.5"/>
  <cols>
    <col min="1" max="1" width="41.875" style="1126" customWidth="1"/>
    <col min="2" max="3" width="14.5" style="1127" customWidth="1"/>
    <col min="4" max="4" width="39.125" style="1127" customWidth="1"/>
    <col min="5" max="6" width="14.625" style="1128" customWidth="1"/>
    <col min="7" max="7" width="34.875" style="1126" bestFit="1" customWidth="1"/>
    <col min="8" max="9" width="14.125" style="1126" customWidth="1"/>
    <col min="10" max="10" width="15.375" style="1126" customWidth="1"/>
    <col min="11" max="11" width="18.375" style="1126" customWidth="1"/>
    <col min="12" max="16384" width="18.375" style="1126"/>
  </cols>
  <sheetData>
    <row r="1" spans="1:18" s="1049" customFormat="1" ht="24.6" customHeight="1">
      <c r="A1" s="1046" t="s">
        <v>1132</v>
      </c>
      <c r="B1" s="1459" t="s">
        <v>895</v>
      </c>
      <c r="C1" s="1459"/>
      <c r="D1" s="1459"/>
      <c r="E1" s="1459"/>
      <c r="F1" s="1459"/>
      <c r="G1" s="1459"/>
      <c r="H1" s="1048"/>
      <c r="I1" s="1048"/>
      <c r="J1" s="1048"/>
    </row>
    <row r="2" spans="1:18" s="1049" customFormat="1" ht="24.6" customHeight="1">
      <c r="A2" s="1460" t="s">
        <v>896</v>
      </c>
      <c r="B2" s="1460"/>
      <c r="C2" s="1460"/>
      <c r="D2" s="1460"/>
      <c r="E2" s="1460"/>
      <c r="F2" s="1460"/>
      <c r="G2" s="1460"/>
      <c r="H2" s="1460"/>
      <c r="I2" s="1460"/>
      <c r="J2" s="1460"/>
    </row>
    <row r="3" spans="1:18" s="1049" customFormat="1" ht="28.5" customHeight="1" thickBot="1">
      <c r="A3" s="1047" t="s">
        <v>1109</v>
      </c>
      <c r="B3" s="1047"/>
      <c r="C3" s="1047"/>
      <c r="D3" s="1047"/>
      <c r="E3" s="1050"/>
      <c r="F3" s="1047"/>
      <c r="G3" s="1047"/>
      <c r="H3" s="1047"/>
      <c r="J3" s="1051" t="s">
        <v>897</v>
      </c>
      <c r="K3" s="1052"/>
      <c r="L3" s="1052"/>
    </row>
    <row r="4" spans="1:18" s="1057" customFormat="1" ht="30" customHeight="1">
      <c r="A4" s="1053" t="s">
        <v>898</v>
      </c>
      <c r="B4" s="1461">
        <f>SUM(B6:C6)+C17+F17</f>
        <v>0</v>
      </c>
      <c r="C4" s="1461"/>
      <c r="D4" s="1054" t="s">
        <v>899</v>
      </c>
      <c r="E4" s="1461">
        <f>SUM(E6:F6)</f>
        <v>0</v>
      </c>
      <c r="F4" s="1461"/>
      <c r="G4" s="1055" t="s">
        <v>900</v>
      </c>
      <c r="H4" s="1462">
        <f>SUM(H6:I6)</f>
        <v>0</v>
      </c>
      <c r="I4" s="1462"/>
      <c r="J4" s="1056">
        <f>J6+J17</f>
        <v>0</v>
      </c>
    </row>
    <row r="5" spans="1:18" s="1065" customFormat="1" ht="30" customHeight="1">
      <c r="A5" s="1058" t="s">
        <v>901</v>
      </c>
      <c r="B5" s="1059" t="s">
        <v>902</v>
      </c>
      <c r="C5" s="1059" t="s">
        <v>903</v>
      </c>
      <c r="D5" s="1060" t="s">
        <v>904</v>
      </c>
      <c r="E5" s="1061" t="s">
        <v>902</v>
      </c>
      <c r="F5" s="1061" t="s">
        <v>903</v>
      </c>
      <c r="G5" s="1062" t="s">
        <v>905</v>
      </c>
      <c r="H5" s="1061" t="s">
        <v>902</v>
      </c>
      <c r="I5" s="1063" t="s">
        <v>903</v>
      </c>
      <c r="J5" s="1064" t="s">
        <v>906</v>
      </c>
    </row>
    <row r="6" spans="1:18" s="1070" customFormat="1" ht="30" customHeight="1">
      <c r="A6" s="1058" t="s">
        <v>907</v>
      </c>
      <c r="B6" s="1059">
        <f>SUM(B7:B15)</f>
        <v>0</v>
      </c>
      <c r="C6" s="1059">
        <f>SUM(C7:C15)</f>
        <v>0</v>
      </c>
      <c r="D6" s="1066" t="s">
        <v>908</v>
      </c>
      <c r="E6" s="1059">
        <f>SUM(E7:E15)</f>
        <v>0</v>
      </c>
      <c r="F6" s="1059">
        <f>SUM(F7:F15)</f>
        <v>0</v>
      </c>
      <c r="G6" s="1060" t="s">
        <v>909</v>
      </c>
      <c r="H6" s="1067">
        <f>SUM(H7:H15)</f>
        <v>0</v>
      </c>
      <c r="I6" s="1068">
        <f>SUM(I7:I15)</f>
        <v>0</v>
      </c>
      <c r="J6" s="1069">
        <f>SUM(J7:J15)</f>
        <v>0</v>
      </c>
    </row>
    <row r="7" spans="1:18" s="1078" customFormat="1" ht="30" customHeight="1">
      <c r="A7" s="1071" t="s">
        <v>910</v>
      </c>
      <c r="B7" s="1072"/>
      <c r="C7" s="1072"/>
      <c r="D7" s="1073" t="s">
        <v>911</v>
      </c>
      <c r="E7" s="1074"/>
      <c r="F7" s="1074"/>
      <c r="G7" s="1075"/>
      <c r="H7" s="1075"/>
      <c r="I7" s="1076"/>
      <c r="J7" s="1077">
        <f t="shared" ref="J7:J15" si="0">H7+E7+B7</f>
        <v>0</v>
      </c>
    </row>
    <row r="8" spans="1:18" s="1078" customFormat="1" ht="30" customHeight="1">
      <c r="A8" s="1071" t="s">
        <v>912</v>
      </c>
      <c r="B8" s="1072"/>
      <c r="C8" s="1072"/>
      <c r="D8" s="1073" t="s">
        <v>913</v>
      </c>
      <c r="E8" s="1074"/>
      <c r="F8" s="1074"/>
      <c r="G8" s="1075"/>
      <c r="H8" s="1075"/>
      <c r="I8" s="1076"/>
      <c r="J8" s="1077">
        <f t="shared" si="0"/>
        <v>0</v>
      </c>
    </row>
    <row r="9" spans="1:18" s="1078" customFormat="1" ht="30" customHeight="1">
      <c r="A9" s="1071" t="s">
        <v>914</v>
      </c>
      <c r="B9" s="1072"/>
      <c r="C9" s="1072"/>
      <c r="D9" s="1073" t="s">
        <v>915</v>
      </c>
      <c r="E9" s="1074"/>
      <c r="F9" s="1074"/>
      <c r="G9" s="1079"/>
      <c r="H9" s="1075"/>
      <c r="I9" s="1076"/>
      <c r="J9" s="1077">
        <f t="shared" si="0"/>
        <v>0</v>
      </c>
    </row>
    <row r="10" spans="1:18" s="1078" customFormat="1" ht="30" customHeight="1">
      <c r="A10" s="1071" t="s">
        <v>916</v>
      </c>
      <c r="B10" s="1072"/>
      <c r="C10" s="1072"/>
      <c r="D10" s="1073" t="s">
        <v>917</v>
      </c>
      <c r="E10" s="1074"/>
      <c r="F10" s="1074"/>
      <c r="G10" s="1079" t="s">
        <v>918</v>
      </c>
      <c r="H10" s="1075"/>
      <c r="I10" s="1076"/>
      <c r="J10" s="1077">
        <f t="shared" si="0"/>
        <v>0</v>
      </c>
    </row>
    <row r="11" spans="1:18" s="1078" customFormat="1" ht="30" customHeight="1">
      <c r="A11" s="1071" t="s">
        <v>919</v>
      </c>
      <c r="B11" s="1072"/>
      <c r="C11" s="1072"/>
      <c r="D11" s="1073" t="s">
        <v>920</v>
      </c>
      <c r="E11" s="1074"/>
      <c r="F11" s="1074"/>
      <c r="G11" s="1079" t="s">
        <v>921</v>
      </c>
      <c r="H11" s="1075"/>
      <c r="I11" s="1076"/>
      <c r="J11" s="1077">
        <f t="shared" si="0"/>
        <v>0</v>
      </c>
    </row>
    <row r="12" spans="1:18" s="1078" customFormat="1" ht="30" customHeight="1">
      <c r="A12" s="1071" t="s">
        <v>922</v>
      </c>
      <c r="B12" s="1072"/>
      <c r="C12" s="1072"/>
      <c r="D12" s="1073" t="s">
        <v>923</v>
      </c>
      <c r="E12" s="1074"/>
      <c r="F12" s="1074"/>
      <c r="G12" s="1080" t="s">
        <v>924</v>
      </c>
      <c r="H12" s="1081"/>
      <c r="I12" s="1082"/>
      <c r="J12" s="1077">
        <f t="shared" si="0"/>
        <v>0</v>
      </c>
    </row>
    <row r="13" spans="1:18" s="1078" customFormat="1" ht="30" customHeight="1">
      <c r="A13" s="1071" t="s">
        <v>925</v>
      </c>
      <c r="B13" s="1072"/>
      <c r="C13" s="1072"/>
      <c r="D13" s="1073" t="s">
        <v>926</v>
      </c>
      <c r="E13" s="1074"/>
      <c r="F13" s="1074"/>
      <c r="G13" s="1080" t="s">
        <v>927</v>
      </c>
      <c r="H13" s="1081"/>
      <c r="I13" s="1082"/>
      <c r="J13" s="1077">
        <f t="shared" si="0"/>
        <v>0</v>
      </c>
    </row>
    <row r="14" spans="1:18" s="1078" customFormat="1" ht="30" customHeight="1">
      <c r="A14" s="1071" t="s">
        <v>928</v>
      </c>
      <c r="B14" s="1072"/>
      <c r="C14" s="1072"/>
      <c r="D14" s="1073" t="s">
        <v>929</v>
      </c>
      <c r="E14" s="1074"/>
      <c r="F14" s="1074"/>
      <c r="G14" s="1079"/>
      <c r="H14" s="1075"/>
      <c r="I14" s="1076"/>
      <c r="J14" s="1077">
        <f t="shared" si="0"/>
        <v>0</v>
      </c>
    </row>
    <row r="15" spans="1:18" s="1078" customFormat="1" ht="30" customHeight="1">
      <c r="A15" s="1083" t="s">
        <v>930</v>
      </c>
      <c r="B15" s="1072"/>
      <c r="C15" s="1072"/>
      <c r="D15" s="1084" t="s">
        <v>931</v>
      </c>
      <c r="E15" s="1074"/>
      <c r="F15" s="1074"/>
      <c r="G15" s="1079"/>
      <c r="H15" s="1075"/>
      <c r="I15" s="1076"/>
      <c r="J15" s="1077">
        <f t="shared" si="0"/>
        <v>0</v>
      </c>
    </row>
    <row r="16" spans="1:18" s="1070" customFormat="1" ht="30" customHeight="1">
      <c r="A16" s="1058" t="s">
        <v>932</v>
      </c>
      <c r="B16" s="1059"/>
      <c r="C16" s="1085" t="s">
        <v>903</v>
      </c>
      <c r="D16" s="1086" t="s">
        <v>933</v>
      </c>
      <c r="E16" s="1087"/>
      <c r="F16" s="1085" t="s">
        <v>903</v>
      </c>
      <c r="G16" s="1088"/>
      <c r="H16" s="1088"/>
      <c r="I16" s="1089"/>
      <c r="J16" s="1090" t="s">
        <v>934</v>
      </c>
      <c r="K16" s="1091"/>
      <c r="L16" s="1091"/>
      <c r="M16" s="1091"/>
      <c r="N16" s="1091"/>
      <c r="O16" s="1091"/>
      <c r="P16" s="1091"/>
      <c r="Q16" s="1091"/>
      <c r="R16" s="1091"/>
    </row>
    <row r="17" spans="1:18" s="1065" customFormat="1" ht="30" customHeight="1">
      <c r="A17" s="1058" t="s">
        <v>935</v>
      </c>
      <c r="B17" s="1092"/>
      <c r="C17" s="1059">
        <f>SUM(C19:C25)</f>
        <v>0</v>
      </c>
      <c r="D17" s="1066" t="s">
        <v>936</v>
      </c>
      <c r="E17" s="1092"/>
      <c r="F17" s="1059">
        <f>SUM(F19:F25)</f>
        <v>0</v>
      </c>
      <c r="G17" s="1062"/>
      <c r="H17" s="1062"/>
      <c r="I17" s="1093"/>
      <c r="J17" s="1069">
        <f>SUM(J18:J26)</f>
        <v>0</v>
      </c>
      <c r="K17" s="1094"/>
      <c r="L17" s="1094"/>
      <c r="M17" s="1094"/>
      <c r="N17" s="1094"/>
      <c r="O17" s="1094"/>
      <c r="P17" s="1094"/>
      <c r="Q17" s="1094"/>
      <c r="R17" s="1094"/>
    </row>
    <row r="18" spans="1:18" s="1100" customFormat="1" ht="30" customHeight="1">
      <c r="A18" s="1071" t="s">
        <v>937</v>
      </c>
      <c r="B18" s="1095"/>
      <c r="C18" s="1096"/>
      <c r="D18" s="1097"/>
      <c r="E18" s="1095"/>
      <c r="F18" s="1096"/>
      <c r="G18" s="1098"/>
      <c r="H18" s="1098"/>
      <c r="I18" s="1099"/>
      <c r="J18" s="1077">
        <f t="shared" ref="J18:J26" si="1">C7+F7+I7+C18+F18</f>
        <v>0</v>
      </c>
    </row>
    <row r="19" spans="1:18" s="1100" customFormat="1" ht="30" customHeight="1">
      <c r="A19" s="1071" t="s">
        <v>938</v>
      </c>
      <c r="B19" s="1101"/>
      <c r="C19" s="1074"/>
      <c r="D19" s="1102"/>
      <c r="E19" s="1103"/>
      <c r="F19" s="1098"/>
      <c r="G19" s="1098"/>
      <c r="H19" s="1098"/>
      <c r="I19" s="1099"/>
      <c r="J19" s="1077">
        <f t="shared" si="1"/>
        <v>0</v>
      </c>
    </row>
    <row r="20" spans="1:18" s="1100" customFormat="1" ht="30" customHeight="1">
      <c r="A20" s="1071" t="s">
        <v>939</v>
      </c>
      <c r="B20" s="1101"/>
      <c r="C20" s="1074"/>
      <c r="E20" s="1103"/>
      <c r="F20" s="1098"/>
      <c r="G20" s="1098"/>
      <c r="H20" s="1098"/>
      <c r="I20" s="1099"/>
      <c r="J20" s="1077">
        <f t="shared" si="1"/>
        <v>0</v>
      </c>
    </row>
    <row r="21" spans="1:18" s="1078" customFormat="1" ht="30" customHeight="1">
      <c r="A21" s="1071" t="s">
        <v>940</v>
      </c>
      <c r="B21" s="1101"/>
      <c r="C21" s="1074"/>
      <c r="D21" s="1073" t="s">
        <v>941</v>
      </c>
      <c r="E21" s="1101"/>
      <c r="F21" s="1074"/>
      <c r="G21" s="1075"/>
      <c r="H21" s="1075"/>
      <c r="I21" s="1076"/>
      <c r="J21" s="1077">
        <f t="shared" si="1"/>
        <v>0</v>
      </c>
    </row>
    <row r="22" spans="1:18" s="1078" customFormat="1" ht="30" customHeight="1">
      <c r="A22" s="1071" t="s">
        <v>942</v>
      </c>
      <c r="B22" s="1101"/>
      <c r="C22" s="1074"/>
      <c r="D22" s="1073" t="s">
        <v>943</v>
      </c>
      <c r="E22" s="1101"/>
      <c r="F22" s="1074"/>
      <c r="G22" s="1075"/>
      <c r="H22" s="1075"/>
      <c r="I22" s="1076"/>
      <c r="J22" s="1077">
        <f t="shared" si="1"/>
        <v>0</v>
      </c>
    </row>
    <row r="23" spans="1:18" s="1078" customFormat="1" ht="30" customHeight="1">
      <c r="A23" s="1071" t="s">
        <v>944</v>
      </c>
      <c r="B23" s="1101"/>
      <c r="C23" s="1074"/>
      <c r="D23" s="1073" t="s">
        <v>945</v>
      </c>
      <c r="E23" s="1101"/>
      <c r="F23" s="1074"/>
      <c r="G23" s="1075"/>
      <c r="H23" s="1075"/>
      <c r="I23" s="1076"/>
      <c r="J23" s="1077">
        <f t="shared" si="1"/>
        <v>0</v>
      </c>
    </row>
    <row r="24" spans="1:18" s="1078" customFormat="1" ht="30" customHeight="1">
      <c r="A24" s="1104" t="s">
        <v>946</v>
      </c>
      <c r="B24" s="1105"/>
      <c r="C24" s="1106"/>
      <c r="D24" s="1107"/>
      <c r="E24" s="1105"/>
      <c r="F24" s="1106"/>
      <c r="G24" s="1108"/>
      <c r="H24" s="1108"/>
      <c r="I24" s="1109"/>
      <c r="J24" s="1077">
        <f t="shared" si="1"/>
        <v>0</v>
      </c>
    </row>
    <row r="25" spans="1:18" s="1078" customFormat="1" ht="30" customHeight="1">
      <c r="A25" s="1104" t="s">
        <v>947</v>
      </c>
      <c r="B25" s="1105"/>
      <c r="C25" s="1106"/>
      <c r="D25" s="1110"/>
      <c r="E25" s="1111"/>
      <c r="F25" s="1108"/>
      <c r="G25" s="1108"/>
      <c r="H25" s="1108"/>
      <c r="I25" s="1109"/>
      <c r="J25" s="1112">
        <f t="shared" si="1"/>
        <v>0</v>
      </c>
    </row>
    <row r="26" spans="1:18" s="1078" customFormat="1" ht="30" customHeight="1" thickBot="1">
      <c r="A26" s="1113" t="s">
        <v>948</v>
      </c>
      <c r="B26" s="1114"/>
      <c r="C26" s="1115"/>
      <c r="D26" s="1116"/>
      <c r="E26" s="1117"/>
      <c r="F26" s="1118"/>
      <c r="G26" s="1118"/>
      <c r="H26" s="1118"/>
      <c r="I26" s="1119"/>
      <c r="J26" s="1120">
        <f t="shared" si="1"/>
        <v>0</v>
      </c>
    </row>
    <row r="27" spans="1:18" s="1078" customFormat="1" ht="30.95" customHeight="1">
      <c r="A27" s="27" t="s">
        <v>253</v>
      </c>
      <c r="B27" s="704"/>
      <c r="C27" s="704"/>
      <c r="D27" s="704"/>
      <c r="E27" s="27" t="s">
        <v>254</v>
      </c>
      <c r="F27" s="27"/>
      <c r="G27"/>
      <c r="H27"/>
      <c r="I27"/>
    </row>
    <row r="28" spans="1:18" s="1078" customFormat="1" ht="19.5">
      <c r="B28" s="1121"/>
      <c r="C28" s="1121"/>
      <c r="D28" s="1121"/>
      <c r="E28" s="1122"/>
      <c r="F28" s="1122"/>
    </row>
    <row r="29" spans="1:18" s="1078" customFormat="1" ht="19.5">
      <c r="B29" s="1121"/>
      <c r="C29" s="1121"/>
      <c r="D29" s="1121"/>
      <c r="E29" s="1122"/>
      <c r="F29" s="1122"/>
    </row>
    <row r="30" spans="1:18" s="1078" customFormat="1" ht="19.5">
      <c r="B30" s="1121"/>
      <c r="C30" s="1121"/>
      <c r="D30" s="1121"/>
      <c r="E30" s="1122"/>
      <c r="F30" s="1122"/>
    </row>
    <row r="31" spans="1:18" s="1078" customFormat="1" ht="19.5">
      <c r="B31" s="1121"/>
      <c r="C31" s="1121"/>
      <c r="D31" s="1121"/>
      <c r="E31" s="1122"/>
      <c r="F31" s="1122"/>
    </row>
    <row r="32" spans="1:18" s="1078" customFormat="1" ht="19.5">
      <c r="B32" s="1121"/>
      <c r="C32" s="1121"/>
      <c r="D32" s="1121"/>
      <c r="E32" s="1122"/>
      <c r="F32" s="1122"/>
    </row>
    <row r="33" spans="2:6" s="1078" customFormat="1" ht="19.5">
      <c r="B33" s="1121"/>
      <c r="C33" s="1121"/>
      <c r="D33" s="1121"/>
      <c r="E33" s="1122"/>
      <c r="F33" s="1122"/>
    </row>
    <row r="34" spans="2:6" s="1078" customFormat="1" ht="19.5">
      <c r="B34" s="1121"/>
      <c r="C34" s="1121"/>
      <c r="D34" s="1121"/>
      <c r="E34" s="1122"/>
      <c r="F34" s="1122"/>
    </row>
    <row r="35" spans="2:6" s="1078" customFormat="1" ht="19.5">
      <c r="B35" s="1121"/>
      <c r="C35" s="1121"/>
      <c r="D35" s="1121"/>
      <c r="E35" s="1122"/>
      <c r="F35" s="1122"/>
    </row>
    <row r="36" spans="2:6" s="1078" customFormat="1" ht="19.5">
      <c r="B36" s="1121"/>
      <c r="C36" s="1121"/>
      <c r="D36" s="1121"/>
      <c r="E36" s="1122"/>
      <c r="F36" s="1122"/>
    </row>
    <row r="37" spans="2:6" s="1078" customFormat="1" ht="19.5">
      <c r="B37" s="1121"/>
      <c r="C37" s="1121"/>
      <c r="D37" s="1121"/>
      <c r="E37" s="1122"/>
      <c r="F37" s="1122"/>
    </row>
    <row r="38" spans="2:6" s="1078" customFormat="1" ht="19.5">
      <c r="B38" s="1121"/>
      <c r="C38" s="1121"/>
      <c r="D38" s="1121"/>
      <c r="E38" s="1122"/>
      <c r="F38" s="1122"/>
    </row>
    <row r="39" spans="2:6" s="1078" customFormat="1" ht="19.5">
      <c r="B39" s="1121"/>
      <c r="C39" s="1121"/>
      <c r="D39" s="1121"/>
      <c r="E39" s="1122"/>
      <c r="F39" s="1122"/>
    </row>
    <row r="40" spans="2:6" s="1078" customFormat="1" ht="19.5">
      <c r="B40" s="1121"/>
      <c r="C40" s="1121"/>
      <c r="D40" s="1121"/>
      <c r="E40" s="1122"/>
      <c r="F40" s="1122"/>
    </row>
    <row r="41" spans="2:6" s="1078" customFormat="1" ht="19.5">
      <c r="B41" s="1121"/>
      <c r="C41" s="1121"/>
      <c r="D41" s="1121"/>
      <c r="E41" s="1122"/>
      <c r="F41" s="1122"/>
    </row>
    <row r="42" spans="2:6" s="1078" customFormat="1" ht="19.5">
      <c r="B42" s="1121"/>
      <c r="C42" s="1121"/>
      <c r="D42" s="1121"/>
      <c r="E42" s="1122"/>
      <c r="F42" s="1122"/>
    </row>
    <row r="43" spans="2:6" s="1078" customFormat="1" ht="19.5">
      <c r="B43" s="1121"/>
      <c r="C43" s="1121"/>
      <c r="D43" s="1121"/>
      <c r="E43" s="1122"/>
      <c r="F43" s="1122"/>
    </row>
    <row r="44" spans="2:6" s="1078" customFormat="1" ht="19.5">
      <c r="B44" s="1121"/>
      <c r="C44" s="1121"/>
      <c r="D44" s="1121"/>
      <c r="E44" s="1122"/>
      <c r="F44" s="1122"/>
    </row>
    <row r="45" spans="2:6" s="1078" customFormat="1" ht="19.5">
      <c r="B45" s="1121"/>
      <c r="C45" s="1121"/>
      <c r="D45" s="1121"/>
      <c r="E45" s="1122"/>
      <c r="F45" s="1122"/>
    </row>
    <row r="46" spans="2:6" s="1078" customFormat="1" ht="19.5">
      <c r="B46" s="1121"/>
      <c r="C46" s="1121"/>
      <c r="D46" s="1121"/>
      <c r="E46" s="1122"/>
      <c r="F46" s="1122"/>
    </row>
    <row r="47" spans="2:6" s="1078" customFormat="1" ht="19.5">
      <c r="B47" s="1121"/>
      <c r="C47" s="1121"/>
      <c r="D47" s="1121"/>
      <c r="E47" s="1122"/>
      <c r="F47" s="1122"/>
    </row>
    <row r="48" spans="2:6" s="1078" customFormat="1" ht="19.5">
      <c r="B48" s="1121"/>
      <c r="C48" s="1121"/>
      <c r="D48" s="1121"/>
      <c r="E48" s="1122"/>
      <c r="F48" s="1122"/>
    </row>
    <row r="49" spans="2:6" s="1078" customFormat="1" ht="19.5">
      <c r="B49" s="1121"/>
      <c r="C49" s="1121"/>
      <c r="D49" s="1121"/>
      <c r="E49" s="1122"/>
      <c r="F49" s="1122"/>
    </row>
    <row r="50" spans="2:6" s="1078" customFormat="1" ht="19.5">
      <c r="B50" s="1121"/>
      <c r="C50" s="1121"/>
      <c r="D50" s="1121"/>
      <c r="E50" s="1122"/>
      <c r="F50" s="1122"/>
    </row>
    <row r="51" spans="2:6" s="1078" customFormat="1" ht="19.5">
      <c r="B51" s="1121"/>
      <c r="C51" s="1121"/>
      <c r="D51" s="1121"/>
      <c r="E51" s="1122"/>
      <c r="F51" s="1122"/>
    </row>
    <row r="52" spans="2:6" s="1078" customFormat="1" ht="19.5">
      <c r="B52" s="1121"/>
      <c r="C52" s="1121"/>
      <c r="D52" s="1121"/>
      <c r="E52" s="1122"/>
      <c r="F52" s="1122"/>
    </row>
    <row r="53" spans="2:6" s="1078" customFormat="1" ht="19.5">
      <c r="B53" s="1121"/>
      <c r="C53" s="1121"/>
      <c r="D53" s="1121"/>
      <c r="E53" s="1122"/>
      <c r="F53" s="1122"/>
    </row>
    <row r="54" spans="2:6" s="1078" customFormat="1" ht="19.5">
      <c r="B54" s="1121"/>
      <c r="C54" s="1121"/>
      <c r="D54" s="1121"/>
      <c r="E54" s="1122"/>
      <c r="F54" s="1122"/>
    </row>
    <row r="55" spans="2:6" s="1078" customFormat="1" ht="19.5">
      <c r="B55" s="1121"/>
      <c r="C55" s="1121"/>
      <c r="D55" s="1121"/>
      <c r="E55" s="1122"/>
      <c r="F55" s="1122"/>
    </row>
    <row r="56" spans="2:6" s="1078" customFormat="1" ht="19.5">
      <c r="B56" s="1121"/>
      <c r="C56" s="1121"/>
      <c r="D56" s="1121"/>
      <c r="E56" s="1122"/>
      <c r="F56" s="1122"/>
    </row>
    <row r="57" spans="2:6" s="1078" customFormat="1" ht="19.5">
      <c r="B57" s="1121"/>
      <c r="C57" s="1121"/>
      <c r="D57" s="1121"/>
      <c r="E57" s="1122"/>
      <c r="F57" s="1122"/>
    </row>
    <row r="58" spans="2:6" s="1078" customFormat="1" ht="19.5">
      <c r="B58" s="1121"/>
      <c r="C58" s="1121"/>
      <c r="D58" s="1121"/>
      <c r="E58" s="1122"/>
      <c r="F58" s="1122"/>
    </row>
    <row r="59" spans="2:6" s="1078" customFormat="1" ht="19.5">
      <c r="B59" s="1121"/>
      <c r="C59" s="1121"/>
      <c r="D59" s="1121"/>
      <c r="E59" s="1122"/>
      <c r="F59" s="1122"/>
    </row>
    <row r="60" spans="2:6" s="1078" customFormat="1" ht="19.5">
      <c r="B60" s="1121"/>
      <c r="C60" s="1121"/>
      <c r="D60" s="1121"/>
      <c r="E60" s="1122"/>
      <c r="F60" s="1122"/>
    </row>
    <row r="61" spans="2:6" s="1078" customFormat="1" ht="19.5">
      <c r="B61" s="1121"/>
      <c r="C61" s="1121"/>
      <c r="D61" s="1121"/>
      <c r="E61" s="1122"/>
      <c r="F61" s="1122"/>
    </row>
    <row r="62" spans="2:6" s="1078" customFormat="1" ht="19.5">
      <c r="B62" s="1121"/>
      <c r="C62" s="1121"/>
      <c r="D62" s="1121"/>
      <c r="E62" s="1122"/>
      <c r="F62" s="1122"/>
    </row>
    <row r="63" spans="2:6" s="1078" customFormat="1" ht="19.5">
      <c r="B63" s="1121"/>
      <c r="C63" s="1121"/>
      <c r="D63" s="1121"/>
      <c r="E63" s="1122"/>
      <c r="F63" s="1122"/>
    </row>
    <row r="64" spans="2:6" s="1078" customFormat="1" ht="19.5">
      <c r="B64" s="1121"/>
      <c r="C64" s="1121"/>
      <c r="D64" s="1121"/>
      <c r="E64" s="1122"/>
      <c r="F64" s="1122"/>
    </row>
    <row r="65" spans="2:6" s="1078" customFormat="1" ht="19.5">
      <c r="B65" s="1121"/>
      <c r="C65" s="1121"/>
      <c r="D65" s="1121"/>
      <c r="E65" s="1122"/>
      <c r="F65" s="1122"/>
    </row>
    <row r="66" spans="2:6" s="1078" customFormat="1" ht="19.5">
      <c r="B66" s="1121"/>
      <c r="C66" s="1121"/>
      <c r="D66" s="1121"/>
      <c r="E66" s="1122"/>
      <c r="F66" s="1122"/>
    </row>
    <row r="67" spans="2:6" s="1078" customFormat="1" ht="19.5">
      <c r="B67" s="1121"/>
      <c r="C67" s="1121"/>
      <c r="D67" s="1121"/>
      <c r="E67" s="1122"/>
      <c r="F67" s="1122"/>
    </row>
    <row r="68" spans="2:6" s="1078" customFormat="1" ht="19.5">
      <c r="B68" s="1121"/>
      <c r="C68" s="1121"/>
      <c r="D68" s="1121"/>
      <c r="E68" s="1122"/>
      <c r="F68" s="1122"/>
    </row>
    <row r="69" spans="2:6" s="1078" customFormat="1" ht="19.5">
      <c r="B69" s="1121"/>
      <c r="C69" s="1121"/>
      <c r="D69" s="1121"/>
      <c r="E69" s="1122"/>
      <c r="F69" s="1122"/>
    </row>
    <row r="70" spans="2:6" s="1078" customFormat="1" ht="19.5">
      <c r="B70" s="1121"/>
      <c r="C70" s="1121"/>
      <c r="D70" s="1121"/>
      <c r="E70" s="1122"/>
      <c r="F70" s="1122"/>
    </row>
    <row r="71" spans="2:6" s="1078" customFormat="1" ht="19.5">
      <c r="B71" s="1121"/>
      <c r="C71" s="1121"/>
      <c r="D71" s="1121"/>
      <c r="E71" s="1122"/>
      <c r="F71" s="1122"/>
    </row>
    <row r="72" spans="2:6" s="1078" customFormat="1" ht="19.5">
      <c r="B72" s="1121"/>
      <c r="C72" s="1121"/>
      <c r="D72" s="1121"/>
      <c r="E72" s="1122"/>
      <c r="F72" s="1122"/>
    </row>
    <row r="73" spans="2:6" s="1078" customFormat="1" ht="19.5">
      <c r="B73" s="1121"/>
      <c r="C73" s="1121"/>
      <c r="D73" s="1121"/>
      <c r="E73" s="1122"/>
      <c r="F73" s="1122"/>
    </row>
    <row r="74" spans="2:6" s="1078" customFormat="1" ht="19.5">
      <c r="B74" s="1121"/>
      <c r="C74" s="1121"/>
      <c r="D74" s="1121"/>
      <c r="E74" s="1122"/>
      <c r="F74" s="1122"/>
    </row>
    <row r="75" spans="2:6" s="1078" customFormat="1" ht="19.5">
      <c r="B75" s="1121"/>
      <c r="C75" s="1121"/>
      <c r="D75" s="1121"/>
      <c r="E75" s="1122"/>
      <c r="F75" s="1122"/>
    </row>
    <row r="76" spans="2:6" s="1078" customFormat="1" ht="19.5">
      <c r="B76" s="1121"/>
      <c r="C76" s="1121"/>
      <c r="D76" s="1121"/>
      <c r="E76" s="1122"/>
      <c r="F76" s="1122"/>
    </row>
    <row r="77" spans="2:6" s="1078" customFormat="1" ht="19.5">
      <c r="B77" s="1121"/>
      <c r="C77" s="1121"/>
      <c r="D77" s="1121"/>
      <c r="E77" s="1122"/>
      <c r="F77" s="1122"/>
    </row>
    <row r="78" spans="2:6" s="1078" customFormat="1" ht="19.5">
      <c r="B78" s="1121"/>
      <c r="C78" s="1121"/>
      <c r="D78" s="1121"/>
      <c r="E78" s="1122"/>
      <c r="F78" s="1122"/>
    </row>
    <row r="79" spans="2:6" s="1078" customFormat="1" ht="19.5">
      <c r="B79" s="1121"/>
      <c r="C79" s="1121"/>
      <c r="D79" s="1121"/>
      <c r="E79" s="1122"/>
      <c r="F79" s="1122"/>
    </row>
    <row r="80" spans="2:6" s="1078" customFormat="1" ht="19.5">
      <c r="B80" s="1121"/>
      <c r="C80" s="1121"/>
      <c r="D80" s="1121"/>
      <c r="E80" s="1122"/>
      <c r="F80" s="1122"/>
    </row>
    <row r="81" spans="2:6" s="1078" customFormat="1" ht="19.5">
      <c r="B81" s="1121"/>
      <c r="C81" s="1121"/>
      <c r="D81" s="1121"/>
      <c r="E81" s="1122"/>
      <c r="F81" s="1122"/>
    </row>
    <row r="82" spans="2:6" s="1078" customFormat="1" ht="19.5">
      <c r="B82" s="1121"/>
      <c r="C82" s="1121"/>
      <c r="D82" s="1121"/>
      <c r="E82" s="1122"/>
      <c r="F82" s="1122"/>
    </row>
    <row r="83" spans="2:6" s="1078" customFormat="1" ht="19.5">
      <c r="B83" s="1121"/>
      <c r="C83" s="1121"/>
      <c r="D83" s="1121"/>
      <c r="E83" s="1122"/>
      <c r="F83" s="1122"/>
    </row>
    <row r="84" spans="2:6" s="1078" customFormat="1" ht="19.5">
      <c r="B84" s="1121"/>
      <c r="C84" s="1121"/>
      <c r="D84" s="1121"/>
      <c r="E84" s="1122"/>
      <c r="F84" s="1122"/>
    </row>
    <row r="85" spans="2:6" s="1078" customFormat="1" ht="19.5">
      <c r="B85" s="1121"/>
      <c r="C85" s="1121"/>
      <c r="D85" s="1121"/>
      <c r="E85" s="1122"/>
      <c r="F85" s="1122"/>
    </row>
    <row r="86" spans="2:6" s="1078" customFormat="1" ht="19.5">
      <c r="B86" s="1121"/>
      <c r="C86" s="1121"/>
      <c r="D86" s="1121"/>
      <c r="E86" s="1122"/>
      <c r="F86" s="1122"/>
    </row>
    <row r="87" spans="2:6" s="1078" customFormat="1" ht="19.5">
      <c r="B87" s="1121"/>
      <c r="C87" s="1121"/>
      <c r="D87" s="1121"/>
      <c r="E87" s="1122"/>
      <c r="F87" s="1122"/>
    </row>
    <row r="88" spans="2:6" s="1078" customFormat="1" ht="19.5">
      <c r="B88" s="1121"/>
      <c r="C88" s="1121"/>
      <c r="D88" s="1121"/>
      <c r="E88" s="1122"/>
      <c r="F88" s="1122"/>
    </row>
    <row r="89" spans="2:6" s="1078" customFormat="1" ht="19.5">
      <c r="B89" s="1121"/>
      <c r="C89" s="1121"/>
      <c r="D89" s="1121"/>
      <c r="E89" s="1122"/>
      <c r="F89" s="1122"/>
    </row>
    <row r="90" spans="2:6" s="1078" customFormat="1" ht="19.5">
      <c r="B90" s="1121"/>
      <c r="C90" s="1121"/>
      <c r="D90" s="1121"/>
      <c r="E90" s="1122"/>
      <c r="F90" s="1122"/>
    </row>
    <row r="91" spans="2:6" s="1078" customFormat="1" ht="19.5">
      <c r="B91" s="1121"/>
      <c r="C91" s="1121"/>
      <c r="D91" s="1121"/>
      <c r="E91" s="1122"/>
      <c r="F91" s="1122"/>
    </row>
    <row r="92" spans="2:6" s="1078" customFormat="1" ht="19.5">
      <c r="B92" s="1121"/>
      <c r="C92" s="1121"/>
      <c r="D92" s="1121"/>
      <c r="E92" s="1122"/>
      <c r="F92" s="1122"/>
    </row>
    <row r="93" spans="2:6" s="1078" customFormat="1" ht="19.5">
      <c r="B93" s="1121"/>
      <c r="C93" s="1121"/>
      <c r="D93" s="1121"/>
      <c r="E93" s="1122"/>
      <c r="F93" s="1122"/>
    </row>
    <row r="94" spans="2:6" s="1078" customFormat="1" ht="19.5">
      <c r="B94" s="1121"/>
      <c r="C94" s="1121"/>
      <c r="D94" s="1121"/>
      <c r="E94" s="1122"/>
      <c r="F94" s="1122"/>
    </row>
    <row r="95" spans="2:6" s="1078" customFormat="1" ht="19.5">
      <c r="B95" s="1121"/>
      <c r="C95" s="1121"/>
      <c r="D95" s="1121"/>
      <c r="E95" s="1122"/>
      <c r="F95" s="1122"/>
    </row>
    <row r="96" spans="2:6" s="1078" customFormat="1" ht="19.5">
      <c r="B96" s="1121"/>
      <c r="C96" s="1121"/>
      <c r="D96" s="1121"/>
      <c r="E96" s="1122"/>
      <c r="F96" s="1122"/>
    </row>
    <row r="97" spans="2:6" s="1078" customFormat="1" ht="19.5">
      <c r="B97" s="1121"/>
      <c r="C97" s="1121"/>
      <c r="D97" s="1121"/>
      <c r="E97" s="1122"/>
      <c r="F97" s="1122"/>
    </row>
    <row r="98" spans="2:6" s="1078" customFormat="1" ht="19.5">
      <c r="B98" s="1121"/>
      <c r="C98" s="1121"/>
      <c r="D98" s="1121"/>
      <c r="E98" s="1122"/>
      <c r="F98" s="1122"/>
    </row>
    <row r="99" spans="2:6" s="1078" customFormat="1" ht="19.5">
      <c r="B99" s="1121"/>
      <c r="C99" s="1121"/>
      <c r="D99" s="1121"/>
      <c r="E99" s="1122"/>
      <c r="F99" s="1122"/>
    </row>
    <row r="100" spans="2:6" s="1078" customFormat="1" ht="19.5">
      <c r="B100" s="1121"/>
      <c r="C100" s="1121"/>
      <c r="D100" s="1121"/>
      <c r="E100" s="1122"/>
      <c r="F100" s="1122"/>
    </row>
    <row r="101" spans="2:6" s="1078" customFormat="1" ht="19.5">
      <c r="B101" s="1121"/>
      <c r="C101" s="1121"/>
      <c r="D101" s="1121"/>
      <c r="E101" s="1122"/>
      <c r="F101" s="1122"/>
    </row>
    <row r="102" spans="2:6" s="1078" customFormat="1" ht="19.5">
      <c r="B102" s="1121"/>
      <c r="C102" s="1121"/>
      <c r="D102" s="1121"/>
      <c r="E102" s="1122"/>
      <c r="F102" s="1122"/>
    </row>
    <row r="103" spans="2:6" s="1078" customFormat="1" ht="19.5">
      <c r="B103" s="1121"/>
      <c r="C103" s="1121"/>
      <c r="D103" s="1121"/>
      <c r="E103" s="1122"/>
      <c r="F103" s="1122"/>
    </row>
    <row r="104" spans="2:6" s="1078" customFormat="1" ht="19.5">
      <c r="B104" s="1121"/>
      <c r="C104" s="1121"/>
      <c r="D104" s="1121"/>
      <c r="E104" s="1122"/>
      <c r="F104" s="1122"/>
    </row>
    <row r="105" spans="2:6" s="1078" customFormat="1" ht="19.5">
      <c r="B105" s="1121"/>
      <c r="C105" s="1121"/>
      <c r="D105" s="1121"/>
      <c r="E105" s="1122"/>
      <c r="F105" s="1122"/>
    </row>
    <row r="106" spans="2:6" s="1078" customFormat="1" ht="19.5">
      <c r="B106" s="1121"/>
      <c r="C106" s="1121"/>
      <c r="D106" s="1121"/>
      <c r="E106" s="1122"/>
      <c r="F106" s="1122"/>
    </row>
    <row r="107" spans="2:6" s="1078" customFormat="1" ht="19.5">
      <c r="B107" s="1121"/>
      <c r="C107" s="1121"/>
      <c r="D107" s="1121"/>
      <c r="E107" s="1122"/>
      <c r="F107" s="1122"/>
    </row>
    <row r="108" spans="2:6" s="1078" customFormat="1" ht="19.5">
      <c r="B108" s="1121"/>
      <c r="C108" s="1121"/>
      <c r="D108" s="1121"/>
      <c r="E108" s="1122"/>
      <c r="F108" s="1122"/>
    </row>
    <row r="109" spans="2:6" s="1078" customFormat="1" ht="19.5">
      <c r="B109" s="1121"/>
      <c r="C109" s="1121"/>
      <c r="D109" s="1121"/>
      <c r="E109" s="1122"/>
      <c r="F109" s="1122"/>
    </row>
    <row r="110" spans="2:6" s="1078" customFormat="1" ht="19.5">
      <c r="B110" s="1121"/>
      <c r="C110" s="1121"/>
      <c r="D110" s="1121"/>
      <c r="E110" s="1122"/>
      <c r="F110" s="1122"/>
    </row>
    <row r="111" spans="2:6" s="1078" customFormat="1" ht="19.5">
      <c r="B111" s="1121"/>
      <c r="C111" s="1121"/>
      <c r="D111" s="1121"/>
      <c r="E111" s="1122"/>
      <c r="F111" s="1122"/>
    </row>
    <row r="112" spans="2:6" s="1078" customFormat="1" ht="19.5">
      <c r="B112" s="1121"/>
      <c r="C112" s="1121"/>
      <c r="D112" s="1121"/>
      <c r="E112" s="1122"/>
      <c r="F112" s="1122"/>
    </row>
    <row r="113" spans="2:6" s="1078" customFormat="1" ht="19.5">
      <c r="B113" s="1121"/>
      <c r="C113" s="1121"/>
      <c r="D113" s="1121"/>
      <c r="E113" s="1122"/>
      <c r="F113" s="1122"/>
    </row>
    <row r="114" spans="2:6" s="1078" customFormat="1" ht="19.5">
      <c r="B114" s="1121"/>
      <c r="C114" s="1121"/>
      <c r="D114" s="1121"/>
      <c r="E114" s="1122"/>
      <c r="F114" s="1122"/>
    </row>
    <row r="115" spans="2:6" s="1078" customFormat="1" ht="19.5">
      <c r="B115" s="1121"/>
      <c r="C115" s="1121"/>
      <c r="D115" s="1121"/>
      <c r="E115" s="1122"/>
      <c r="F115" s="1122"/>
    </row>
    <row r="116" spans="2:6" s="1078" customFormat="1" ht="19.5">
      <c r="B116" s="1121"/>
      <c r="C116" s="1121"/>
      <c r="D116" s="1121"/>
      <c r="E116" s="1122"/>
      <c r="F116" s="1122"/>
    </row>
    <row r="117" spans="2:6" s="1078" customFormat="1" ht="19.5">
      <c r="B117" s="1121"/>
      <c r="C117" s="1121"/>
      <c r="D117" s="1121"/>
      <c r="E117" s="1122"/>
      <c r="F117" s="1122"/>
    </row>
    <row r="118" spans="2:6" s="1078" customFormat="1" ht="19.5">
      <c r="B118" s="1121"/>
      <c r="C118" s="1121"/>
      <c r="D118" s="1121"/>
      <c r="E118" s="1122"/>
      <c r="F118" s="1122"/>
    </row>
    <row r="119" spans="2:6" s="1078" customFormat="1" ht="19.5">
      <c r="B119" s="1121"/>
      <c r="C119" s="1121"/>
      <c r="D119" s="1121"/>
      <c r="E119" s="1122"/>
      <c r="F119" s="1122"/>
    </row>
    <row r="120" spans="2:6" s="1078" customFormat="1" ht="19.5">
      <c r="B120" s="1121"/>
      <c r="C120" s="1121"/>
      <c r="D120" s="1121"/>
      <c r="E120" s="1122"/>
      <c r="F120" s="1122"/>
    </row>
    <row r="121" spans="2:6" s="1078" customFormat="1" ht="19.5">
      <c r="B121" s="1121"/>
      <c r="C121" s="1121"/>
      <c r="D121" s="1121"/>
      <c r="E121" s="1122"/>
      <c r="F121" s="1122"/>
    </row>
    <row r="122" spans="2:6" s="1078" customFormat="1" ht="19.5">
      <c r="B122" s="1121"/>
      <c r="C122" s="1121"/>
      <c r="D122" s="1121"/>
      <c r="E122" s="1122"/>
      <c r="F122" s="1122"/>
    </row>
    <row r="123" spans="2:6" s="1078" customFormat="1" ht="19.5">
      <c r="B123" s="1121"/>
      <c r="C123" s="1121"/>
      <c r="D123" s="1121"/>
      <c r="E123" s="1122"/>
      <c r="F123" s="1122"/>
    </row>
    <row r="124" spans="2:6" s="1078" customFormat="1" ht="19.5">
      <c r="B124" s="1121"/>
      <c r="C124" s="1121"/>
      <c r="D124" s="1121"/>
      <c r="E124" s="1122"/>
      <c r="F124" s="1122"/>
    </row>
    <row r="125" spans="2:6" s="1078" customFormat="1" ht="19.5">
      <c r="B125" s="1121"/>
      <c r="C125" s="1121"/>
      <c r="D125" s="1121"/>
      <c r="E125" s="1122"/>
      <c r="F125" s="1122"/>
    </row>
    <row r="126" spans="2:6" s="1078" customFormat="1" ht="19.5">
      <c r="B126" s="1121"/>
      <c r="C126" s="1121"/>
      <c r="D126" s="1121"/>
      <c r="E126" s="1122"/>
      <c r="F126" s="1122"/>
    </row>
    <row r="127" spans="2:6" s="1078" customFormat="1" ht="19.5">
      <c r="B127" s="1121"/>
      <c r="C127" s="1121"/>
      <c r="D127" s="1121"/>
      <c r="E127" s="1122"/>
      <c r="F127" s="1122"/>
    </row>
    <row r="128" spans="2:6" s="1078" customFormat="1" ht="19.5">
      <c r="B128" s="1121"/>
      <c r="C128" s="1121"/>
      <c r="D128" s="1121"/>
      <c r="E128" s="1122"/>
      <c r="F128" s="1122"/>
    </row>
    <row r="129" spans="2:6" s="1078" customFormat="1" ht="19.5">
      <c r="B129" s="1121"/>
      <c r="C129" s="1121"/>
      <c r="D129" s="1121"/>
      <c r="E129" s="1122"/>
      <c r="F129" s="1122"/>
    </row>
    <row r="130" spans="2:6" s="1078" customFormat="1" ht="19.5">
      <c r="B130" s="1121"/>
      <c r="C130" s="1121"/>
      <c r="D130" s="1121"/>
      <c r="E130" s="1122"/>
      <c r="F130" s="1122"/>
    </row>
    <row r="131" spans="2:6" s="1078" customFormat="1" ht="19.5">
      <c r="B131" s="1121"/>
      <c r="C131" s="1121"/>
      <c r="D131" s="1121"/>
      <c r="E131" s="1122"/>
      <c r="F131" s="1122"/>
    </row>
    <row r="132" spans="2:6" s="1078" customFormat="1" ht="19.5">
      <c r="B132" s="1121"/>
      <c r="C132" s="1121"/>
      <c r="D132" s="1121"/>
      <c r="E132" s="1122"/>
      <c r="F132" s="1122"/>
    </row>
    <row r="133" spans="2:6" s="1078" customFormat="1" ht="19.5">
      <c r="B133" s="1121"/>
      <c r="C133" s="1121"/>
      <c r="D133" s="1121"/>
      <c r="E133" s="1122"/>
      <c r="F133" s="1122"/>
    </row>
    <row r="134" spans="2:6" s="1078" customFormat="1" ht="19.5">
      <c r="B134" s="1121"/>
      <c r="C134" s="1121"/>
      <c r="D134" s="1121"/>
      <c r="E134" s="1122"/>
      <c r="F134" s="1122"/>
    </row>
    <row r="135" spans="2:6" s="1078" customFormat="1" ht="19.5">
      <c r="B135" s="1121"/>
      <c r="C135" s="1121"/>
      <c r="D135" s="1121"/>
      <c r="E135" s="1122"/>
      <c r="F135" s="1122"/>
    </row>
    <row r="136" spans="2:6" s="1078" customFormat="1" ht="19.5">
      <c r="B136" s="1121"/>
      <c r="C136" s="1121"/>
      <c r="D136" s="1121"/>
      <c r="E136" s="1122"/>
      <c r="F136" s="1122"/>
    </row>
    <row r="137" spans="2:6" s="1078" customFormat="1" ht="19.5">
      <c r="B137" s="1121"/>
      <c r="C137" s="1121"/>
      <c r="D137" s="1121"/>
      <c r="E137" s="1122"/>
      <c r="F137" s="1122"/>
    </row>
    <row r="138" spans="2:6" s="1078" customFormat="1" ht="19.5">
      <c r="B138" s="1121"/>
      <c r="C138" s="1121"/>
      <c r="D138" s="1121"/>
      <c r="E138" s="1122"/>
      <c r="F138" s="1122"/>
    </row>
    <row r="139" spans="2:6" s="1078" customFormat="1" ht="19.5">
      <c r="B139" s="1121"/>
      <c r="C139" s="1121"/>
      <c r="D139" s="1121"/>
      <c r="E139" s="1122"/>
      <c r="F139" s="1122"/>
    </row>
    <row r="140" spans="2:6" s="1078" customFormat="1" ht="19.5">
      <c r="B140" s="1121"/>
      <c r="C140" s="1121"/>
      <c r="D140" s="1121"/>
      <c r="E140" s="1122"/>
      <c r="F140" s="1122"/>
    </row>
    <row r="141" spans="2:6" s="1078" customFormat="1" ht="19.5">
      <c r="B141" s="1121"/>
      <c r="C141" s="1121"/>
      <c r="D141" s="1121"/>
      <c r="E141" s="1122"/>
      <c r="F141" s="1122"/>
    </row>
    <row r="142" spans="2:6" s="1078" customFormat="1" ht="19.5">
      <c r="B142" s="1121"/>
      <c r="C142" s="1121"/>
      <c r="D142" s="1121"/>
      <c r="E142" s="1122"/>
      <c r="F142" s="1122"/>
    </row>
    <row r="143" spans="2:6" s="1078" customFormat="1" ht="19.5">
      <c r="B143" s="1121"/>
      <c r="C143" s="1121"/>
      <c r="D143" s="1121"/>
      <c r="E143" s="1122"/>
      <c r="F143" s="1122"/>
    </row>
    <row r="144" spans="2:6" s="1078" customFormat="1" ht="19.5">
      <c r="B144" s="1121"/>
      <c r="C144" s="1121"/>
      <c r="D144" s="1121"/>
      <c r="E144" s="1122"/>
      <c r="F144" s="1122"/>
    </row>
    <row r="145" spans="2:6" s="1078" customFormat="1" ht="19.5">
      <c r="B145" s="1121"/>
      <c r="C145" s="1121"/>
      <c r="D145" s="1121"/>
      <c r="E145" s="1122"/>
      <c r="F145" s="1122"/>
    </row>
    <row r="146" spans="2:6" s="1078" customFormat="1" ht="19.5">
      <c r="B146" s="1121"/>
      <c r="C146" s="1121"/>
      <c r="D146" s="1121"/>
      <c r="E146" s="1122"/>
      <c r="F146" s="1122"/>
    </row>
    <row r="147" spans="2:6" s="1078" customFormat="1" ht="19.5">
      <c r="B147" s="1121"/>
      <c r="C147" s="1121"/>
      <c r="D147" s="1121"/>
      <c r="E147" s="1122"/>
      <c r="F147" s="1122"/>
    </row>
    <row r="148" spans="2:6" s="1078" customFormat="1" ht="19.5">
      <c r="B148" s="1121"/>
      <c r="C148" s="1121"/>
      <c r="D148" s="1121"/>
      <c r="E148" s="1122"/>
      <c r="F148" s="1122"/>
    </row>
    <row r="149" spans="2:6" s="1078" customFormat="1" ht="19.5">
      <c r="B149" s="1121"/>
      <c r="C149" s="1121"/>
      <c r="D149" s="1121"/>
      <c r="E149" s="1122"/>
      <c r="F149" s="1122"/>
    </row>
    <row r="150" spans="2:6" s="1078" customFormat="1" ht="19.5">
      <c r="B150" s="1121"/>
      <c r="C150" s="1121"/>
      <c r="D150" s="1121"/>
      <c r="E150" s="1122"/>
      <c r="F150" s="1122"/>
    </row>
    <row r="151" spans="2:6" s="1078" customFormat="1" ht="19.5">
      <c r="B151" s="1121"/>
      <c r="C151" s="1121"/>
      <c r="D151" s="1121"/>
      <c r="E151" s="1122"/>
      <c r="F151" s="1122"/>
    </row>
    <row r="152" spans="2:6" s="1078" customFormat="1" ht="19.5">
      <c r="B152" s="1121"/>
      <c r="C152" s="1121"/>
      <c r="D152" s="1121"/>
      <c r="E152" s="1122"/>
      <c r="F152" s="1122"/>
    </row>
    <row r="153" spans="2:6" s="1078" customFormat="1" ht="19.5">
      <c r="B153" s="1121"/>
      <c r="C153" s="1121"/>
      <c r="D153" s="1121"/>
      <c r="E153" s="1122"/>
      <c r="F153" s="1122"/>
    </row>
    <row r="154" spans="2:6" s="1078" customFormat="1" ht="19.5">
      <c r="B154" s="1121"/>
      <c r="C154" s="1121"/>
      <c r="D154" s="1121"/>
      <c r="E154" s="1122"/>
      <c r="F154" s="1122"/>
    </row>
    <row r="155" spans="2:6" s="1078" customFormat="1" ht="19.5">
      <c r="B155" s="1121"/>
      <c r="C155" s="1121"/>
      <c r="D155" s="1121"/>
      <c r="E155" s="1122"/>
      <c r="F155" s="1122"/>
    </row>
    <row r="156" spans="2:6" s="1078" customFormat="1" ht="19.5">
      <c r="B156" s="1121"/>
      <c r="C156" s="1121"/>
      <c r="D156" s="1121"/>
      <c r="E156" s="1122"/>
      <c r="F156" s="1122"/>
    </row>
    <row r="157" spans="2:6" s="1078" customFormat="1" ht="19.5">
      <c r="B157" s="1121"/>
      <c r="C157" s="1121"/>
      <c r="D157" s="1121"/>
      <c r="E157" s="1122"/>
      <c r="F157" s="1122"/>
    </row>
    <row r="158" spans="2:6" s="1123" customFormat="1">
      <c r="B158" s="1124"/>
      <c r="C158" s="1124"/>
      <c r="D158" s="1124"/>
      <c r="E158" s="1125"/>
      <c r="F158" s="1125"/>
    </row>
  </sheetData>
  <mergeCells count="5">
    <mergeCell ref="B1:G1"/>
    <mergeCell ref="A2:J2"/>
    <mergeCell ref="B4:C4"/>
    <mergeCell ref="E4:F4"/>
    <mergeCell ref="H4:I4"/>
  </mergeCells>
  <phoneticPr fontId="14" type="noConversion"/>
  <pageMargins left="0" right="0" top="0.59055118110236182" bottom="0" header="0" footer="0"/>
  <pageSetup paperSize="0" scale="62"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2"/>
  <sheetViews>
    <sheetView topLeftCell="L25" workbookViewId="0">
      <selection activeCell="P5" sqref="P5"/>
    </sheetView>
  </sheetViews>
  <sheetFormatPr defaultRowHeight="16.5"/>
  <cols>
    <col min="1" max="1" width="22.75" style="49" customWidth="1"/>
    <col min="2" max="2" width="8.375" style="49" customWidth="1"/>
    <col min="3" max="3" width="10.125" style="49" customWidth="1"/>
    <col min="4" max="4" width="9.25" style="49" customWidth="1"/>
    <col min="5" max="5" width="8.125" style="49" customWidth="1"/>
    <col min="6" max="6" width="10" style="49" customWidth="1"/>
    <col min="7" max="7" width="8.125" style="49" customWidth="1"/>
    <col min="8" max="8" width="9.375" style="49" customWidth="1"/>
    <col min="9" max="10" width="9" style="49" customWidth="1"/>
    <col min="11" max="11" width="9.625" style="49" bestFit="1" customWidth="1"/>
    <col min="12" max="12" width="12.75" style="49" customWidth="1"/>
    <col min="13" max="13" width="14.375" style="49" customWidth="1"/>
    <col min="14" max="14" width="15.5" style="49" customWidth="1"/>
    <col min="15" max="15" width="15.625" style="49" customWidth="1"/>
    <col min="16" max="16" width="15.125" style="49" customWidth="1"/>
    <col min="17" max="17" width="15" style="49" customWidth="1"/>
    <col min="18" max="18" width="13.5" style="50" customWidth="1"/>
    <col min="19" max="20" width="15" style="49" customWidth="1"/>
    <col min="21" max="21" width="17.125" style="49" customWidth="1"/>
    <col min="22" max="22" width="17.375" style="49" customWidth="1"/>
    <col min="23" max="23" width="33.375" style="49" customWidth="1"/>
    <col min="24" max="24" width="9" style="49" customWidth="1"/>
    <col min="25" max="16384" width="9" style="49"/>
  </cols>
  <sheetData>
    <row r="1" spans="1:23" ht="29.25" customHeight="1">
      <c r="A1" s="48" t="s">
        <v>95</v>
      </c>
    </row>
    <row r="2" spans="1:23" ht="21">
      <c r="A2" s="1279" t="s">
        <v>96</v>
      </c>
      <c r="B2" s="1279"/>
      <c r="C2" s="1279"/>
      <c r="D2" s="1279"/>
      <c r="E2" s="1279"/>
      <c r="F2" s="1279"/>
      <c r="G2" s="1279"/>
      <c r="H2" s="1279"/>
      <c r="I2" s="1279"/>
      <c r="J2" s="1279"/>
      <c r="K2" s="1279"/>
      <c r="L2" s="1279"/>
      <c r="M2" s="1279"/>
      <c r="N2" s="1279"/>
      <c r="O2" s="1279"/>
      <c r="P2" s="1279"/>
      <c r="Q2" s="1279"/>
      <c r="R2" s="1279"/>
      <c r="S2" s="1279"/>
      <c r="T2" s="1279"/>
      <c r="U2" s="1279"/>
      <c r="V2" s="1279"/>
      <c r="W2" s="1279"/>
    </row>
    <row r="3" spans="1:23" ht="21">
      <c r="A3" s="1279" t="s">
        <v>1059</v>
      </c>
      <c r="B3" s="1279"/>
      <c r="C3" s="1279"/>
      <c r="D3" s="1279"/>
      <c r="E3" s="1279"/>
      <c r="F3" s="1279"/>
      <c r="G3" s="1279"/>
      <c r="H3" s="1279"/>
      <c r="I3" s="1279"/>
      <c r="J3" s="1279"/>
      <c r="K3" s="1279"/>
      <c r="L3" s="1279"/>
      <c r="M3" s="1279"/>
      <c r="N3" s="1279"/>
      <c r="O3" s="1279"/>
      <c r="P3" s="1279"/>
      <c r="Q3" s="1279"/>
      <c r="R3" s="1279"/>
      <c r="S3" s="1279"/>
      <c r="T3" s="1279"/>
      <c r="U3" s="1279"/>
      <c r="V3" s="1279"/>
      <c r="W3" s="1279"/>
    </row>
    <row r="4" spans="1:23" ht="28.5" customHeight="1" thickBot="1">
      <c r="B4" s="51" t="s">
        <v>97</v>
      </c>
      <c r="Q4" s="52"/>
      <c r="S4" s="52"/>
      <c r="T4" s="52"/>
      <c r="U4" s="52"/>
      <c r="W4" s="52" t="s">
        <v>98</v>
      </c>
    </row>
    <row r="5" spans="1:23" s="55" customFormat="1" ht="38.1" customHeight="1" thickBot="1">
      <c r="A5" s="53" t="s">
        <v>99</v>
      </c>
      <c r="B5" s="1280" t="s">
        <v>1060</v>
      </c>
      <c r="C5" s="1280"/>
      <c r="D5" s="1280" t="s">
        <v>100</v>
      </c>
      <c r="E5" s="1280" t="s">
        <v>1061</v>
      </c>
      <c r="F5" s="1280"/>
      <c r="G5" s="1280" t="s">
        <v>1062</v>
      </c>
      <c r="H5" s="1280"/>
      <c r="I5" s="1280" t="s">
        <v>1063</v>
      </c>
      <c r="J5" s="1280"/>
      <c r="K5" s="1280"/>
      <c r="L5" s="1280" t="s">
        <v>101</v>
      </c>
      <c r="M5" s="1281" t="s">
        <v>1064</v>
      </c>
      <c r="N5" s="1281"/>
      <c r="O5" s="1281"/>
      <c r="P5" s="54" t="s">
        <v>1065</v>
      </c>
      <c r="Q5" s="1280" t="s">
        <v>1066</v>
      </c>
      <c r="R5" s="1280" t="s">
        <v>1067</v>
      </c>
      <c r="S5" s="1280" t="s">
        <v>1068</v>
      </c>
      <c r="T5" s="1280" t="s">
        <v>1069</v>
      </c>
      <c r="U5" s="1280" t="s">
        <v>1070</v>
      </c>
      <c r="V5" s="1280" t="s">
        <v>1071</v>
      </c>
      <c r="W5" s="1278" t="s">
        <v>4</v>
      </c>
    </row>
    <row r="6" spans="1:23" s="55" customFormat="1" ht="22.5" customHeight="1">
      <c r="A6" s="56"/>
      <c r="B6" s="57" t="s">
        <v>102</v>
      </c>
      <c r="C6" s="57" t="s">
        <v>103</v>
      </c>
      <c r="D6" s="1280"/>
      <c r="E6" s="58" t="s">
        <v>102</v>
      </c>
      <c r="F6" s="57" t="s">
        <v>103</v>
      </c>
      <c r="G6" s="58" t="s">
        <v>102</v>
      </c>
      <c r="H6" s="57" t="s">
        <v>103</v>
      </c>
      <c r="I6" s="57" t="s">
        <v>102</v>
      </c>
      <c r="J6" s="57" t="s">
        <v>103</v>
      </c>
      <c r="K6" s="57" t="s">
        <v>100</v>
      </c>
      <c r="L6" s="1280"/>
      <c r="M6" s="58" t="s">
        <v>102</v>
      </c>
      <c r="N6" s="58" t="s">
        <v>103</v>
      </c>
      <c r="O6" s="58" t="s">
        <v>100</v>
      </c>
      <c r="P6" s="58" t="s">
        <v>103</v>
      </c>
      <c r="Q6" s="1280"/>
      <c r="R6" s="1280"/>
      <c r="S6" s="1280"/>
      <c r="T6" s="1280"/>
      <c r="U6" s="1280"/>
      <c r="V6" s="1280"/>
      <c r="W6" s="1278"/>
    </row>
    <row r="7" spans="1:23" ht="22.5" customHeight="1">
      <c r="A7" s="59" t="s">
        <v>104</v>
      </c>
      <c r="B7" s="60"/>
      <c r="C7" s="60"/>
      <c r="D7" s="61"/>
      <c r="E7" s="60"/>
      <c r="F7" s="60"/>
      <c r="G7" s="60"/>
      <c r="H7" s="60"/>
      <c r="I7" s="60"/>
      <c r="J7" s="60"/>
      <c r="K7" s="60"/>
      <c r="L7" s="61"/>
      <c r="M7" s="60"/>
      <c r="N7" s="60"/>
      <c r="O7" s="62"/>
      <c r="P7" s="62"/>
      <c r="Q7" s="63"/>
      <c r="R7" s="64"/>
      <c r="S7" s="63"/>
      <c r="T7" s="63"/>
      <c r="U7" s="63"/>
      <c r="V7" s="63"/>
      <c r="W7" s="65"/>
    </row>
    <row r="8" spans="1:23" ht="21.75" customHeight="1">
      <c r="A8" s="66" t="s">
        <v>105</v>
      </c>
      <c r="B8" s="67"/>
      <c r="C8" s="67"/>
      <c r="D8" s="67">
        <f>SUM(B8:C8)</f>
        <v>0</v>
      </c>
      <c r="E8" s="67"/>
      <c r="F8" s="67"/>
      <c r="G8" s="67"/>
      <c r="H8" s="67"/>
      <c r="I8" s="67">
        <f t="shared" ref="I8:J17" si="0">+B8-E8+G8</f>
        <v>0</v>
      </c>
      <c r="J8" s="67">
        <f t="shared" si="0"/>
        <v>0</v>
      </c>
      <c r="K8" s="67">
        <f t="shared" ref="K8:K17" si="1">SUM(I8:J8)</f>
        <v>0</v>
      </c>
      <c r="L8" s="68">
        <v>10557</v>
      </c>
      <c r="M8" s="67">
        <f t="shared" ref="M8:N17" si="2">+I8*$L8*2</f>
        <v>0</v>
      </c>
      <c r="N8" s="67">
        <f t="shared" si="2"/>
        <v>0</v>
      </c>
      <c r="O8" s="67">
        <f>SUM(M8:N8)</f>
        <v>0</v>
      </c>
      <c r="P8" s="67"/>
      <c r="Q8" s="69"/>
      <c r="R8" s="70"/>
      <c r="S8" s="69"/>
      <c r="T8" s="69"/>
      <c r="U8" s="69"/>
      <c r="V8" s="69"/>
      <c r="W8" s="71"/>
    </row>
    <row r="9" spans="1:23" ht="21.75" customHeight="1">
      <c r="A9" s="66" t="s">
        <v>1114</v>
      </c>
      <c r="B9" s="67"/>
      <c r="C9" s="67"/>
      <c r="D9" s="67">
        <f>SUM(B9:C9)</f>
        <v>0</v>
      </c>
      <c r="E9" s="67"/>
      <c r="F9" s="67"/>
      <c r="G9" s="67"/>
      <c r="H9" s="67"/>
      <c r="I9" s="67">
        <f t="shared" si="0"/>
        <v>0</v>
      </c>
      <c r="J9" s="67">
        <f t="shared" si="0"/>
        <v>0</v>
      </c>
      <c r="K9" s="67">
        <f t="shared" si="1"/>
        <v>0</v>
      </c>
      <c r="L9" s="68">
        <v>10557</v>
      </c>
      <c r="M9" s="67">
        <f t="shared" si="2"/>
        <v>0</v>
      </c>
      <c r="N9" s="67">
        <f t="shared" si="2"/>
        <v>0</v>
      </c>
      <c r="O9" s="67">
        <f t="shared" ref="O9:O17" si="3">SUM(M9:N9)</f>
        <v>0</v>
      </c>
      <c r="P9" s="67"/>
      <c r="Q9" s="69"/>
      <c r="R9" s="70"/>
      <c r="S9" s="69"/>
      <c r="T9" s="69"/>
      <c r="U9" s="69"/>
      <c r="V9" s="69"/>
      <c r="W9" s="71"/>
    </row>
    <row r="10" spans="1:23" ht="21.75" customHeight="1">
      <c r="A10" s="66" t="s">
        <v>106</v>
      </c>
      <c r="B10" s="67"/>
      <c r="C10" s="67"/>
      <c r="D10" s="67">
        <f t="shared" ref="D10:D17" si="4">SUM(B10:C10)</f>
        <v>0</v>
      </c>
      <c r="E10" s="67"/>
      <c r="F10" s="67"/>
      <c r="G10" s="67"/>
      <c r="H10" s="67"/>
      <c r="I10" s="67">
        <f t="shared" si="0"/>
        <v>0</v>
      </c>
      <c r="J10" s="67">
        <f t="shared" si="0"/>
        <v>0</v>
      </c>
      <c r="K10" s="67">
        <f t="shared" si="1"/>
        <v>0</v>
      </c>
      <c r="L10" s="68">
        <v>10557</v>
      </c>
      <c r="M10" s="67">
        <f t="shared" si="2"/>
        <v>0</v>
      </c>
      <c r="N10" s="67">
        <f t="shared" si="2"/>
        <v>0</v>
      </c>
      <c r="O10" s="67">
        <f t="shared" si="3"/>
        <v>0</v>
      </c>
      <c r="P10" s="67"/>
      <c r="Q10" s="69"/>
      <c r="R10" s="70"/>
      <c r="S10" s="69"/>
      <c r="T10" s="69"/>
      <c r="U10" s="69"/>
      <c r="V10" s="69"/>
      <c r="W10" s="71"/>
    </row>
    <row r="11" spans="1:23" ht="21.75" customHeight="1">
      <c r="A11" s="66" t="s">
        <v>107</v>
      </c>
      <c r="B11" s="67"/>
      <c r="C11" s="67"/>
      <c r="D11" s="67">
        <f t="shared" si="4"/>
        <v>0</v>
      </c>
      <c r="E11" s="67"/>
      <c r="F11" s="67"/>
      <c r="G11" s="67"/>
      <c r="H11" s="67"/>
      <c r="I11" s="67">
        <f t="shared" si="0"/>
        <v>0</v>
      </c>
      <c r="J11" s="67">
        <f t="shared" si="0"/>
        <v>0</v>
      </c>
      <c r="K11" s="67">
        <f t="shared" si="1"/>
        <v>0</v>
      </c>
      <c r="L11" s="68">
        <v>10557</v>
      </c>
      <c r="M11" s="67">
        <f t="shared" si="2"/>
        <v>0</v>
      </c>
      <c r="N11" s="67">
        <f t="shared" si="2"/>
        <v>0</v>
      </c>
      <c r="O11" s="67">
        <f t="shared" si="3"/>
        <v>0</v>
      </c>
      <c r="P11" s="67"/>
      <c r="Q11" s="69"/>
      <c r="R11" s="70"/>
      <c r="S11" s="69"/>
      <c r="T11" s="69"/>
      <c r="U11" s="69"/>
      <c r="V11" s="69"/>
      <c r="W11" s="71"/>
    </row>
    <row r="12" spans="1:23" ht="21.75" customHeight="1">
      <c r="A12" s="66" t="s">
        <v>108</v>
      </c>
      <c r="B12" s="67"/>
      <c r="C12" s="67"/>
      <c r="D12" s="67">
        <f t="shared" si="4"/>
        <v>0</v>
      </c>
      <c r="E12" s="67"/>
      <c r="F12" s="67"/>
      <c r="G12" s="67"/>
      <c r="H12" s="67"/>
      <c r="I12" s="67">
        <f t="shared" si="0"/>
        <v>0</v>
      </c>
      <c r="J12" s="67">
        <f t="shared" si="0"/>
        <v>0</v>
      </c>
      <c r="K12" s="67">
        <f t="shared" si="1"/>
        <v>0</v>
      </c>
      <c r="L12" s="68">
        <v>10557</v>
      </c>
      <c r="M12" s="67">
        <f t="shared" si="2"/>
        <v>0</v>
      </c>
      <c r="N12" s="67">
        <f t="shared" si="2"/>
        <v>0</v>
      </c>
      <c r="O12" s="67">
        <f t="shared" si="3"/>
        <v>0</v>
      </c>
      <c r="P12" s="67"/>
      <c r="Q12" s="69"/>
      <c r="R12" s="70"/>
      <c r="S12" s="69"/>
      <c r="T12" s="69"/>
      <c r="U12" s="69"/>
      <c r="V12" s="69"/>
      <c r="W12" s="71"/>
    </row>
    <row r="13" spans="1:23" ht="21.75" customHeight="1">
      <c r="A13" s="66" t="s">
        <v>109</v>
      </c>
      <c r="B13" s="67"/>
      <c r="C13" s="67"/>
      <c r="D13" s="67">
        <f t="shared" si="4"/>
        <v>0</v>
      </c>
      <c r="E13" s="67"/>
      <c r="F13" s="67"/>
      <c r="G13" s="67"/>
      <c r="H13" s="67"/>
      <c r="I13" s="67">
        <f t="shared" si="0"/>
        <v>0</v>
      </c>
      <c r="J13" s="67">
        <f t="shared" si="0"/>
        <v>0</v>
      </c>
      <c r="K13" s="67">
        <f t="shared" si="1"/>
        <v>0</v>
      </c>
      <c r="L13" s="68">
        <v>12147</v>
      </c>
      <c r="M13" s="67">
        <f t="shared" si="2"/>
        <v>0</v>
      </c>
      <c r="N13" s="67">
        <f t="shared" si="2"/>
        <v>0</v>
      </c>
      <c r="O13" s="67">
        <f t="shared" si="3"/>
        <v>0</v>
      </c>
      <c r="P13" s="67"/>
      <c r="Q13" s="69"/>
      <c r="R13" s="70"/>
      <c r="S13" s="69"/>
      <c r="T13" s="69"/>
      <c r="U13" s="69"/>
      <c r="V13" s="69"/>
      <c r="W13" s="71"/>
    </row>
    <row r="14" spans="1:23" ht="21.75" customHeight="1">
      <c r="A14" s="66" t="s">
        <v>110</v>
      </c>
      <c r="B14" s="67"/>
      <c r="C14" s="67"/>
      <c r="D14" s="67">
        <f t="shared" si="4"/>
        <v>0</v>
      </c>
      <c r="E14" s="67"/>
      <c r="F14" s="67"/>
      <c r="G14" s="67"/>
      <c r="H14" s="67"/>
      <c r="I14" s="67">
        <f t="shared" si="0"/>
        <v>0</v>
      </c>
      <c r="J14" s="67">
        <f t="shared" si="0"/>
        <v>0</v>
      </c>
      <c r="K14" s="67">
        <f t="shared" si="1"/>
        <v>0</v>
      </c>
      <c r="L14" s="68">
        <v>12147</v>
      </c>
      <c r="M14" s="67">
        <f t="shared" si="2"/>
        <v>0</v>
      </c>
      <c r="N14" s="67">
        <f t="shared" si="2"/>
        <v>0</v>
      </c>
      <c r="O14" s="67">
        <f t="shared" si="3"/>
        <v>0</v>
      </c>
      <c r="P14" s="67"/>
      <c r="Q14" s="69"/>
      <c r="R14" s="70"/>
      <c r="S14" s="69"/>
      <c r="T14" s="69"/>
      <c r="U14" s="69"/>
      <c r="V14" s="69"/>
      <c r="W14" s="71"/>
    </row>
    <row r="15" spans="1:23" ht="21.75" customHeight="1">
      <c r="A15" s="66" t="s">
        <v>111</v>
      </c>
      <c r="B15" s="67"/>
      <c r="C15" s="67"/>
      <c r="D15" s="67">
        <f t="shared" si="4"/>
        <v>0</v>
      </c>
      <c r="E15" s="67"/>
      <c r="F15" s="67"/>
      <c r="G15" s="67"/>
      <c r="H15" s="67"/>
      <c r="I15" s="67">
        <f t="shared" si="0"/>
        <v>0</v>
      </c>
      <c r="J15" s="67">
        <f t="shared" si="0"/>
        <v>0</v>
      </c>
      <c r="K15" s="67">
        <f t="shared" si="1"/>
        <v>0</v>
      </c>
      <c r="L15" s="68">
        <v>12147</v>
      </c>
      <c r="M15" s="67">
        <f t="shared" si="2"/>
        <v>0</v>
      </c>
      <c r="N15" s="67">
        <f t="shared" si="2"/>
        <v>0</v>
      </c>
      <c r="O15" s="67">
        <f t="shared" si="3"/>
        <v>0</v>
      </c>
      <c r="P15" s="67"/>
      <c r="Q15" s="69"/>
      <c r="R15" s="70"/>
      <c r="S15" s="69"/>
      <c r="T15" s="69"/>
      <c r="U15" s="69"/>
      <c r="V15" s="69"/>
      <c r="W15" s="71"/>
    </row>
    <row r="16" spans="1:23" ht="21.75" customHeight="1">
      <c r="A16" s="66" t="s">
        <v>1115</v>
      </c>
      <c r="B16" s="67"/>
      <c r="C16" s="67"/>
      <c r="D16" s="67">
        <f t="shared" si="4"/>
        <v>0</v>
      </c>
      <c r="E16" s="67"/>
      <c r="F16" s="67"/>
      <c r="G16" s="67"/>
      <c r="H16" s="67"/>
      <c r="I16" s="67">
        <f t="shared" si="0"/>
        <v>0</v>
      </c>
      <c r="J16" s="67">
        <f t="shared" si="0"/>
        <v>0</v>
      </c>
      <c r="K16" s="67">
        <f t="shared" si="1"/>
        <v>0</v>
      </c>
      <c r="L16" s="68">
        <v>12147</v>
      </c>
      <c r="M16" s="67">
        <f t="shared" si="2"/>
        <v>0</v>
      </c>
      <c r="N16" s="67">
        <f t="shared" si="2"/>
        <v>0</v>
      </c>
      <c r="O16" s="67">
        <f t="shared" si="3"/>
        <v>0</v>
      </c>
      <c r="P16" s="67"/>
      <c r="Q16" s="69"/>
      <c r="R16" s="70"/>
      <c r="S16" s="69"/>
      <c r="T16" s="69"/>
      <c r="U16" s="69"/>
      <c r="V16" s="69"/>
      <c r="W16" s="71"/>
    </row>
    <row r="17" spans="1:23" ht="21.75" customHeight="1">
      <c r="A17" s="72" t="s">
        <v>112</v>
      </c>
      <c r="B17" s="67"/>
      <c r="C17" s="67"/>
      <c r="D17" s="67">
        <f t="shared" si="4"/>
        <v>0</v>
      </c>
      <c r="E17" s="67"/>
      <c r="F17" s="67"/>
      <c r="G17" s="67"/>
      <c r="H17" s="67"/>
      <c r="I17" s="67">
        <f t="shared" si="0"/>
        <v>0</v>
      </c>
      <c r="J17" s="67">
        <f t="shared" si="0"/>
        <v>0</v>
      </c>
      <c r="K17" s="67">
        <f t="shared" si="1"/>
        <v>0</v>
      </c>
      <c r="L17" s="68">
        <v>10557</v>
      </c>
      <c r="M17" s="67">
        <f t="shared" si="2"/>
        <v>0</v>
      </c>
      <c r="N17" s="67">
        <f t="shared" si="2"/>
        <v>0</v>
      </c>
      <c r="O17" s="67">
        <f t="shared" si="3"/>
        <v>0</v>
      </c>
      <c r="P17" s="67"/>
      <c r="Q17" s="69"/>
      <c r="R17" s="70"/>
      <c r="S17" s="69"/>
      <c r="T17" s="69"/>
      <c r="U17" s="69"/>
      <c r="V17" s="69"/>
      <c r="W17" s="71"/>
    </row>
    <row r="18" spans="1:23" ht="24" customHeight="1">
      <c r="A18" s="73" t="s">
        <v>113</v>
      </c>
      <c r="B18" s="60"/>
      <c r="C18" s="60"/>
      <c r="D18" s="60"/>
      <c r="E18" s="60"/>
      <c r="F18" s="60"/>
      <c r="G18" s="60"/>
      <c r="H18" s="60"/>
      <c r="I18" s="60"/>
      <c r="J18" s="60"/>
      <c r="K18" s="60"/>
      <c r="L18" s="60"/>
      <c r="M18" s="60"/>
      <c r="N18" s="60"/>
      <c r="O18" s="60"/>
      <c r="P18" s="60"/>
      <c r="Q18" s="74"/>
      <c r="R18" s="74"/>
      <c r="S18" s="74"/>
      <c r="T18" s="74"/>
      <c r="U18" s="74"/>
      <c r="V18" s="74"/>
      <c r="W18" s="75"/>
    </row>
    <row r="19" spans="1:23" ht="23.25" customHeight="1">
      <c r="A19" s="76" t="s">
        <v>114</v>
      </c>
      <c r="B19" s="67"/>
      <c r="C19" s="67"/>
      <c r="D19" s="67">
        <f>SUM(B19:C19)</f>
        <v>0</v>
      </c>
      <c r="E19" s="67"/>
      <c r="F19" s="67"/>
      <c r="G19" s="67"/>
      <c r="H19" s="67"/>
      <c r="I19" s="67">
        <f t="shared" ref="I19:J22" si="5">B19-E19+G19</f>
        <v>0</v>
      </c>
      <c r="J19" s="67">
        <f t="shared" si="5"/>
        <v>0</v>
      </c>
      <c r="K19" s="67">
        <f>SUM(I19:J19)</f>
        <v>0</v>
      </c>
      <c r="L19" s="68">
        <v>11187</v>
      </c>
      <c r="M19" s="67">
        <f t="shared" ref="M19:O22" si="6">+I19*$L19*2</f>
        <v>0</v>
      </c>
      <c r="N19" s="67">
        <f t="shared" si="6"/>
        <v>0</v>
      </c>
      <c r="O19" s="67">
        <f t="shared" si="6"/>
        <v>0</v>
      </c>
      <c r="P19" s="67"/>
      <c r="Q19" s="69"/>
      <c r="R19" s="70"/>
      <c r="S19" s="69"/>
      <c r="T19" s="69"/>
      <c r="U19" s="69"/>
      <c r="V19" s="69"/>
      <c r="W19" s="71"/>
    </row>
    <row r="20" spans="1:23" ht="23.25" customHeight="1">
      <c r="A20" s="72" t="s">
        <v>115</v>
      </c>
      <c r="B20" s="67"/>
      <c r="C20" s="67"/>
      <c r="D20" s="67">
        <f>SUM(B20:C20)</f>
        <v>0</v>
      </c>
      <c r="E20" s="67"/>
      <c r="F20" s="67"/>
      <c r="G20" s="67"/>
      <c r="H20" s="67"/>
      <c r="I20" s="67">
        <f t="shared" si="5"/>
        <v>0</v>
      </c>
      <c r="J20" s="67">
        <f t="shared" si="5"/>
        <v>0</v>
      </c>
      <c r="K20" s="67">
        <f>SUM(I20:J20)</f>
        <v>0</v>
      </c>
      <c r="L20" s="68">
        <v>11187</v>
      </c>
      <c r="M20" s="67">
        <f t="shared" si="6"/>
        <v>0</v>
      </c>
      <c r="N20" s="67">
        <f t="shared" si="6"/>
        <v>0</v>
      </c>
      <c r="O20" s="67">
        <f t="shared" si="6"/>
        <v>0</v>
      </c>
      <c r="P20" s="67"/>
      <c r="Q20" s="69"/>
      <c r="R20" s="70"/>
      <c r="S20" s="69"/>
      <c r="T20" s="69"/>
      <c r="U20" s="69"/>
      <c r="V20" s="69"/>
      <c r="W20" s="71"/>
    </row>
    <row r="21" spans="1:23" ht="23.25" customHeight="1">
      <c r="A21" s="77" t="s">
        <v>116</v>
      </c>
      <c r="B21" s="67"/>
      <c r="C21" s="67"/>
      <c r="D21" s="67">
        <f>SUM(B21:C21)</f>
        <v>0</v>
      </c>
      <c r="E21" s="67"/>
      <c r="F21" s="67"/>
      <c r="G21" s="67"/>
      <c r="H21" s="67"/>
      <c r="I21" s="67">
        <f t="shared" si="5"/>
        <v>0</v>
      </c>
      <c r="J21" s="67">
        <f t="shared" si="5"/>
        <v>0</v>
      </c>
      <c r="K21" s="67">
        <f>SUM(I21:J21)</f>
        <v>0</v>
      </c>
      <c r="L21" s="68">
        <v>11187</v>
      </c>
      <c r="M21" s="67">
        <f t="shared" si="6"/>
        <v>0</v>
      </c>
      <c r="N21" s="67">
        <f t="shared" si="6"/>
        <v>0</v>
      </c>
      <c r="O21" s="67">
        <f t="shared" si="6"/>
        <v>0</v>
      </c>
      <c r="P21" s="67"/>
      <c r="Q21" s="69"/>
      <c r="R21" s="70"/>
      <c r="S21" s="69"/>
      <c r="T21" s="69"/>
      <c r="U21" s="69"/>
      <c r="V21" s="69"/>
      <c r="W21" s="71"/>
    </row>
    <row r="22" spans="1:23" ht="23.25" customHeight="1">
      <c r="A22" s="72" t="s">
        <v>117</v>
      </c>
      <c r="B22" s="67"/>
      <c r="C22" s="67"/>
      <c r="D22" s="67">
        <f>SUM(B22:C22)</f>
        <v>0</v>
      </c>
      <c r="E22" s="67"/>
      <c r="F22" s="67"/>
      <c r="G22" s="67"/>
      <c r="H22" s="67"/>
      <c r="I22" s="67">
        <f t="shared" si="5"/>
        <v>0</v>
      </c>
      <c r="J22" s="67">
        <f t="shared" si="5"/>
        <v>0</v>
      </c>
      <c r="K22" s="67">
        <f>SUM(I22:J22)</f>
        <v>0</v>
      </c>
      <c r="L22" s="68">
        <v>11187</v>
      </c>
      <c r="M22" s="67">
        <f t="shared" si="6"/>
        <v>0</v>
      </c>
      <c r="N22" s="67">
        <f t="shared" si="6"/>
        <v>0</v>
      </c>
      <c r="O22" s="67">
        <f t="shared" si="6"/>
        <v>0</v>
      </c>
      <c r="P22" s="67"/>
      <c r="Q22" s="69"/>
      <c r="R22" s="70"/>
      <c r="S22" s="69"/>
      <c r="T22" s="69"/>
      <c r="U22" s="69"/>
      <c r="V22" s="69"/>
      <c r="W22" s="71"/>
    </row>
    <row r="23" spans="1:23" ht="21.95" customHeight="1">
      <c r="A23" s="73" t="s">
        <v>118</v>
      </c>
      <c r="B23" s="60"/>
      <c r="C23" s="60"/>
      <c r="D23" s="60"/>
      <c r="E23" s="60"/>
      <c r="F23" s="60"/>
      <c r="G23" s="60"/>
      <c r="H23" s="60"/>
      <c r="I23" s="60"/>
      <c r="J23" s="60"/>
      <c r="K23" s="60"/>
      <c r="L23" s="60"/>
      <c r="M23" s="60"/>
      <c r="N23" s="60"/>
      <c r="O23" s="60"/>
      <c r="P23" s="60"/>
      <c r="Q23" s="74"/>
      <c r="R23" s="74"/>
      <c r="S23" s="74"/>
      <c r="T23" s="74"/>
      <c r="U23" s="74"/>
      <c r="V23" s="74"/>
      <c r="W23" s="75"/>
    </row>
    <row r="24" spans="1:23" ht="22.5" customHeight="1">
      <c r="A24" s="66" t="s">
        <v>119</v>
      </c>
      <c r="B24" s="67"/>
      <c r="C24" s="67"/>
      <c r="D24" s="67">
        <f t="shared" ref="D24:D32" si="7">SUM(B24:C24)</f>
        <v>0</v>
      </c>
      <c r="E24" s="67"/>
      <c r="F24" s="67"/>
      <c r="G24" s="67"/>
      <c r="H24" s="67"/>
      <c r="I24" s="67">
        <f t="shared" ref="I24:J32" si="8">+B24-E24+G24</f>
        <v>0</v>
      </c>
      <c r="J24" s="67">
        <f t="shared" si="8"/>
        <v>0</v>
      </c>
      <c r="K24" s="67">
        <f t="shared" ref="K24:K32" si="9">SUM(I24:J24)</f>
        <v>0</v>
      </c>
      <c r="L24" s="68">
        <v>10557</v>
      </c>
      <c r="M24" s="67">
        <f t="shared" ref="M24:N32" si="10">+I24*$L24*2</f>
        <v>0</v>
      </c>
      <c r="N24" s="67">
        <f t="shared" si="10"/>
        <v>0</v>
      </c>
      <c r="O24" s="67">
        <f t="shared" ref="O24:O32" si="11">SUM(M24:N24)</f>
        <v>0</v>
      </c>
      <c r="P24" s="67"/>
      <c r="Q24" s="69"/>
      <c r="R24" s="70"/>
      <c r="S24" s="69"/>
      <c r="T24" s="69"/>
      <c r="U24" s="69"/>
      <c r="V24" s="69"/>
      <c r="W24" s="71"/>
    </row>
    <row r="25" spans="1:23" ht="22.5" customHeight="1">
      <c r="A25" s="66" t="s">
        <v>1116</v>
      </c>
      <c r="B25" s="67"/>
      <c r="C25" s="67"/>
      <c r="D25" s="67">
        <f t="shared" si="7"/>
        <v>0</v>
      </c>
      <c r="E25" s="67"/>
      <c r="F25" s="67"/>
      <c r="G25" s="67"/>
      <c r="H25" s="67"/>
      <c r="I25" s="67">
        <f t="shared" si="8"/>
        <v>0</v>
      </c>
      <c r="J25" s="67">
        <f t="shared" si="8"/>
        <v>0</v>
      </c>
      <c r="K25" s="67">
        <f t="shared" si="9"/>
        <v>0</v>
      </c>
      <c r="L25" s="68">
        <v>10557</v>
      </c>
      <c r="M25" s="67">
        <f t="shared" si="10"/>
        <v>0</v>
      </c>
      <c r="N25" s="67">
        <f t="shared" si="10"/>
        <v>0</v>
      </c>
      <c r="O25" s="67">
        <f t="shared" si="11"/>
        <v>0</v>
      </c>
      <c r="P25" s="67"/>
      <c r="Q25" s="69"/>
      <c r="R25" s="70"/>
      <c r="S25" s="69"/>
      <c r="T25" s="69"/>
      <c r="U25" s="69"/>
      <c r="V25" s="69"/>
      <c r="W25" s="71"/>
    </row>
    <row r="26" spans="1:23" ht="22.5" customHeight="1">
      <c r="A26" s="72" t="s">
        <v>120</v>
      </c>
      <c r="B26" s="67"/>
      <c r="C26" s="67"/>
      <c r="D26" s="67">
        <f t="shared" si="7"/>
        <v>0</v>
      </c>
      <c r="E26" s="67"/>
      <c r="F26" s="67"/>
      <c r="G26" s="67"/>
      <c r="H26" s="67"/>
      <c r="I26" s="67">
        <f t="shared" si="8"/>
        <v>0</v>
      </c>
      <c r="J26" s="67">
        <f t="shared" si="8"/>
        <v>0</v>
      </c>
      <c r="K26" s="67">
        <f t="shared" si="9"/>
        <v>0</v>
      </c>
      <c r="L26" s="68">
        <v>10557</v>
      </c>
      <c r="M26" s="67">
        <f t="shared" si="10"/>
        <v>0</v>
      </c>
      <c r="N26" s="67">
        <f t="shared" si="10"/>
        <v>0</v>
      </c>
      <c r="O26" s="67">
        <f t="shared" si="11"/>
        <v>0</v>
      </c>
      <c r="P26" s="67"/>
      <c r="Q26" s="69"/>
      <c r="R26" s="70"/>
      <c r="S26" s="69"/>
      <c r="T26" s="69"/>
      <c r="U26" s="69"/>
      <c r="V26" s="69"/>
      <c r="W26" s="71"/>
    </row>
    <row r="27" spans="1:23" ht="22.5" customHeight="1">
      <c r="A27" s="66" t="s">
        <v>121</v>
      </c>
      <c r="B27" s="67"/>
      <c r="C27" s="67"/>
      <c r="D27" s="67">
        <f t="shared" si="7"/>
        <v>0</v>
      </c>
      <c r="E27" s="67"/>
      <c r="F27" s="67"/>
      <c r="G27" s="67"/>
      <c r="H27" s="67"/>
      <c r="I27" s="67">
        <f t="shared" si="8"/>
        <v>0</v>
      </c>
      <c r="J27" s="67">
        <f t="shared" si="8"/>
        <v>0</v>
      </c>
      <c r="K27" s="67">
        <f t="shared" si="9"/>
        <v>0</v>
      </c>
      <c r="L27" s="68">
        <v>10557</v>
      </c>
      <c r="M27" s="67">
        <f t="shared" si="10"/>
        <v>0</v>
      </c>
      <c r="N27" s="67">
        <f t="shared" si="10"/>
        <v>0</v>
      </c>
      <c r="O27" s="67">
        <f t="shared" si="11"/>
        <v>0</v>
      </c>
      <c r="P27" s="67"/>
      <c r="Q27" s="69"/>
      <c r="R27" s="70"/>
      <c r="S27" s="69"/>
      <c r="T27" s="69"/>
      <c r="U27" s="69"/>
      <c r="V27" s="69"/>
      <c r="W27" s="71"/>
    </row>
    <row r="28" spans="1:23" ht="22.5" customHeight="1">
      <c r="A28" s="66" t="s">
        <v>122</v>
      </c>
      <c r="B28" s="67"/>
      <c r="C28" s="67"/>
      <c r="D28" s="67">
        <f t="shared" si="7"/>
        <v>0</v>
      </c>
      <c r="E28" s="67"/>
      <c r="F28" s="67"/>
      <c r="G28" s="67"/>
      <c r="H28" s="67"/>
      <c r="I28" s="67">
        <f t="shared" si="8"/>
        <v>0</v>
      </c>
      <c r="J28" s="67">
        <f t="shared" si="8"/>
        <v>0</v>
      </c>
      <c r="K28" s="67">
        <f t="shared" si="9"/>
        <v>0</v>
      </c>
      <c r="L28" s="68">
        <v>12147</v>
      </c>
      <c r="M28" s="67">
        <f t="shared" si="10"/>
        <v>0</v>
      </c>
      <c r="N28" s="67">
        <f t="shared" si="10"/>
        <v>0</v>
      </c>
      <c r="O28" s="67">
        <f t="shared" si="11"/>
        <v>0</v>
      </c>
      <c r="P28" s="67"/>
      <c r="Q28" s="69"/>
      <c r="R28" s="70"/>
      <c r="S28" s="69"/>
      <c r="T28" s="69"/>
      <c r="U28" s="69"/>
      <c r="V28" s="69"/>
      <c r="W28" s="71"/>
    </row>
    <row r="29" spans="1:23" ht="22.5" customHeight="1">
      <c r="A29" s="66" t="s">
        <v>123</v>
      </c>
      <c r="B29" s="67"/>
      <c r="C29" s="67"/>
      <c r="D29" s="67">
        <f t="shared" si="7"/>
        <v>0</v>
      </c>
      <c r="E29" s="67"/>
      <c r="F29" s="67"/>
      <c r="G29" s="67"/>
      <c r="H29" s="67"/>
      <c r="I29" s="67">
        <f t="shared" si="8"/>
        <v>0</v>
      </c>
      <c r="J29" s="67">
        <f t="shared" si="8"/>
        <v>0</v>
      </c>
      <c r="K29" s="67">
        <f t="shared" si="9"/>
        <v>0</v>
      </c>
      <c r="L29" s="68">
        <v>12147</v>
      </c>
      <c r="M29" s="67">
        <f t="shared" si="10"/>
        <v>0</v>
      </c>
      <c r="N29" s="67">
        <f t="shared" si="10"/>
        <v>0</v>
      </c>
      <c r="O29" s="67">
        <f t="shared" si="11"/>
        <v>0</v>
      </c>
      <c r="P29" s="67"/>
      <c r="Q29" s="69"/>
      <c r="R29" s="70"/>
      <c r="S29" s="69"/>
      <c r="T29" s="69"/>
      <c r="U29" s="69"/>
      <c r="V29" s="69"/>
      <c r="W29" s="71"/>
    </row>
    <row r="30" spans="1:23" ht="22.5" customHeight="1">
      <c r="A30" s="66" t="s">
        <v>124</v>
      </c>
      <c r="B30" s="67"/>
      <c r="C30" s="67"/>
      <c r="D30" s="67">
        <f t="shared" si="7"/>
        <v>0</v>
      </c>
      <c r="E30" s="67"/>
      <c r="F30" s="67"/>
      <c r="G30" s="67"/>
      <c r="H30" s="67"/>
      <c r="I30" s="67">
        <f t="shared" si="8"/>
        <v>0</v>
      </c>
      <c r="J30" s="67">
        <f t="shared" si="8"/>
        <v>0</v>
      </c>
      <c r="K30" s="67">
        <f t="shared" si="9"/>
        <v>0</v>
      </c>
      <c r="L30" s="68">
        <v>10557</v>
      </c>
      <c r="M30" s="67">
        <f t="shared" si="10"/>
        <v>0</v>
      </c>
      <c r="N30" s="67">
        <f t="shared" si="10"/>
        <v>0</v>
      </c>
      <c r="O30" s="67">
        <f t="shared" si="11"/>
        <v>0</v>
      </c>
      <c r="P30" s="67"/>
      <c r="Q30" s="69"/>
      <c r="R30" s="70"/>
      <c r="S30" s="69"/>
      <c r="T30" s="69"/>
      <c r="U30" s="69"/>
      <c r="V30" s="69"/>
      <c r="W30" s="71"/>
    </row>
    <row r="31" spans="1:23" ht="22.5" customHeight="1">
      <c r="A31" s="66" t="s">
        <v>125</v>
      </c>
      <c r="B31" s="67"/>
      <c r="C31" s="67"/>
      <c r="D31" s="67">
        <f t="shared" si="7"/>
        <v>0</v>
      </c>
      <c r="E31" s="67"/>
      <c r="F31" s="67"/>
      <c r="G31" s="67"/>
      <c r="H31" s="67"/>
      <c r="I31" s="67">
        <f t="shared" si="8"/>
        <v>0</v>
      </c>
      <c r="J31" s="67">
        <f t="shared" si="8"/>
        <v>0</v>
      </c>
      <c r="K31" s="67">
        <f t="shared" si="9"/>
        <v>0</v>
      </c>
      <c r="L31" s="68">
        <v>10557</v>
      </c>
      <c r="M31" s="67">
        <f t="shared" si="10"/>
        <v>0</v>
      </c>
      <c r="N31" s="67">
        <f t="shared" si="10"/>
        <v>0</v>
      </c>
      <c r="O31" s="67">
        <f t="shared" si="11"/>
        <v>0</v>
      </c>
      <c r="P31" s="67"/>
      <c r="Q31" s="69"/>
      <c r="R31" s="70"/>
      <c r="S31" s="69"/>
      <c r="T31" s="69"/>
      <c r="U31" s="69"/>
      <c r="V31" s="69"/>
      <c r="W31" s="71"/>
    </row>
    <row r="32" spans="1:23" ht="22.5" customHeight="1">
      <c r="A32" s="66" t="s">
        <v>126</v>
      </c>
      <c r="B32" s="67"/>
      <c r="C32" s="67"/>
      <c r="D32" s="67">
        <f t="shared" si="7"/>
        <v>0</v>
      </c>
      <c r="E32" s="67"/>
      <c r="F32" s="67"/>
      <c r="G32" s="67"/>
      <c r="H32" s="67"/>
      <c r="I32" s="67">
        <f t="shared" si="8"/>
        <v>0</v>
      </c>
      <c r="J32" s="67">
        <f t="shared" si="8"/>
        <v>0</v>
      </c>
      <c r="K32" s="67">
        <f t="shared" si="9"/>
        <v>0</v>
      </c>
      <c r="L32" s="68">
        <v>10557</v>
      </c>
      <c r="M32" s="67">
        <f t="shared" si="10"/>
        <v>0</v>
      </c>
      <c r="N32" s="67">
        <f t="shared" si="10"/>
        <v>0</v>
      </c>
      <c r="O32" s="67">
        <f t="shared" si="11"/>
        <v>0</v>
      </c>
      <c r="P32" s="67"/>
      <c r="Q32" s="69"/>
      <c r="R32" s="70"/>
      <c r="S32" s="69"/>
      <c r="T32" s="69"/>
      <c r="U32" s="69"/>
      <c r="V32" s="69"/>
      <c r="W32" s="71"/>
    </row>
    <row r="33" spans="1:23" ht="21.95" customHeight="1">
      <c r="A33" s="78" t="s">
        <v>127</v>
      </c>
      <c r="B33" s="60"/>
      <c r="C33" s="60"/>
      <c r="D33" s="60"/>
      <c r="E33" s="60"/>
      <c r="F33" s="60"/>
      <c r="G33" s="60"/>
      <c r="H33" s="60"/>
      <c r="I33" s="60"/>
      <c r="J33" s="60"/>
      <c r="K33" s="60"/>
      <c r="L33" s="60"/>
      <c r="M33" s="60"/>
      <c r="N33" s="60"/>
      <c r="O33" s="60"/>
      <c r="P33" s="60"/>
      <c r="Q33" s="74"/>
      <c r="R33" s="74"/>
      <c r="S33" s="74"/>
      <c r="T33" s="74"/>
      <c r="U33" s="74"/>
      <c r="V33" s="74"/>
      <c r="W33" s="75"/>
    </row>
    <row r="34" spans="1:23" ht="21.95" customHeight="1">
      <c r="A34" s="66" t="s">
        <v>128</v>
      </c>
      <c r="B34" s="67"/>
      <c r="C34" s="67"/>
      <c r="D34" s="67">
        <f>SUM(B34:C34)</f>
        <v>0</v>
      </c>
      <c r="E34" s="67"/>
      <c r="F34" s="67"/>
      <c r="G34" s="67"/>
      <c r="H34" s="67"/>
      <c r="I34" s="67">
        <f t="shared" ref="I34:J38" si="12">+B34-E34+G34</f>
        <v>0</v>
      </c>
      <c r="J34" s="67">
        <f t="shared" si="12"/>
        <v>0</v>
      </c>
      <c r="K34" s="67">
        <f>SUM(I34:J34)</f>
        <v>0</v>
      </c>
      <c r="L34" s="68">
        <v>12147</v>
      </c>
      <c r="M34" s="67">
        <f t="shared" ref="M34:M41" si="13">+I34*$L34</f>
        <v>0</v>
      </c>
      <c r="N34" s="67">
        <f t="shared" ref="N34:N41" si="14">+J34*$L34*2</f>
        <v>0</v>
      </c>
      <c r="O34" s="67">
        <f t="shared" ref="O34:O41" si="15">SUM(M34:N34)</f>
        <v>0</v>
      </c>
      <c r="P34" s="67"/>
      <c r="Q34" s="69"/>
      <c r="R34" s="70"/>
      <c r="S34" s="69"/>
      <c r="T34" s="69"/>
      <c r="U34" s="69"/>
      <c r="V34" s="69"/>
      <c r="W34" s="71"/>
    </row>
    <row r="35" spans="1:23" ht="21.95" customHeight="1">
      <c r="A35" s="66" t="s">
        <v>129</v>
      </c>
      <c r="B35" s="67"/>
      <c r="C35" s="67"/>
      <c r="D35" s="67">
        <f>SUM(B35:C35)</f>
        <v>0</v>
      </c>
      <c r="E35" s="67"/>
      <c r="F35" s="67"/>
      <c r="G35" s="67"/>
      <c r="H35" s="67"/>
      <c r="I35" s="67">
        <f t="shared" si="12"/>
        <v>0</v>
      </c>
      <c r="J35" s="67">
        <f t="shared" si="12"/>
        <v>0</v>
      </c>
      <c r="K35" s="67">
        <f>SUM(I35:J35)</f>
        <v>0</v>
      </c>
      <c r="L35" s="68">
        <v>12147</v>
      </c>
      <c r="M35" s="67">
        <f t="shared" si="13"/>
        <v>0</v>
      </c>
      <c r="N35" s="67">
        <f t="shared" si="14"/>
        <v>0</v>
      </c>
      <c r="O35" s="67">
        <f t="shared" si="15"/>
        <v>0</v>
      </c>
      <c r="P35" s="67"/>
      <c r="Q35" s="69"/>
      <c r="R35" s="70"/>
      <c r="S35" s="69"/>
      <c r="T35" s="69"/>
      <c r="U35" s="69"/>
      <c r="V35" s="69"/>
      <c r="W35" s="71"/>
    </row>
    <row r="36" spans="1:23" ht="21.95" customHeight="1">
      <c r="A36" s="66" t="s">
        <v>130</v>
      </c>
      <c r="B36" s="67"/>
      <c r="C36" s="67"/>
      <c r="D36" s="67">
        <f>SUM(B36:C36)</f>
        <v>0</v>
      </c>
      <c r="E36" s="67"/>
      <c r="F36" s="67"/>
      <c r="G36" s="67"/>
      <c r="H36" s="67"/>
      <c r="I36" s="67">
        <f t="shared" si="12"/>
        <v>0</v>
      </c>
      <c r="J36" s="67">
        <f t="shared" si="12"/>
        <v>0</v>
      </c>
      <c r="K36" s="67">
        <f>SUM(I36:J36)</f>
        <v>0</v>
      </c>
      <c r="L36" s="68">
        <v>12147</v>
      </c>
      <c r="M36" s="67">
        <f t="shared" si="13"/>
        <v>0</v>
      </c>
      <c r="N36" s="67">
        <f t="shared" si="14"/>
        <v>0</v>
      </c>
      <c r="O36" s="67">
        <f t="shared" si="15"/>
        <v>0</v>
      </c>
      <c r="P36" s="67"/>
      <c r="Q36" s="69"/>
      <c r="R36" s="70"/>
      <c r="S36" s="69"/>
      <c r="T36" s="69"/>
      <c r="U36" s="69"/>
      <c r="V36" s="69"/>
      <c r="W36" s="71"/>
    </row>
    <row r="37" spans="1:23" ht="21.95" customHeight="1">
      <c r="A37" s="66" t="s">
        <v>131</v>
      </c>
      <c r="B37" s="67"/>
      <c r="C37" s="67"/>
      <c r="D37" s="67">
        <f>SUM(B37:C37)</f>
        <v>0</v>
      </c>
      <c r="E37" s="67"/>
      <c r="F37" s="67"/>
      <c r="G37" s="67"/>
      <c r="H37" s="67"/>
      <c r="I37" s="67">
        <f t="shared" si="12"/>
        <v>0</v>
      </c>
      <c r="J37" s="67">
        <f t="shared" si="12"/>
        <v>0</v>
      </c>
      <c r="K37" s="67">
        <f>SUM(I37:J37)</f>
        <v>0</v>
      </c>
      <c r="L37" s="68">
        <v>12147</v>
      </c>
      <c r="M37" s="67">
        <f t="shared" si="13"/>
        <v>0</v>
      </c>
      <c r="N37" s="67">
        <f t="shared" si="14"/>
        <v>0</v>
      </c>
      <c r="O37" s="67">
        <f t="shared" si="15"/>
        <v>0</v>
      </c>
      <c r="P37" s="67"/>
      <c r="Q37" s="69"/>
      <c r="R37" s="70"/>
      <c r="S37" s="69"/>
      <c r="T37" s="69"/>
      <c r="U37" s="69"/>
      <c r="V37" s="69"/>
      <c r="W37" s="71"/>
    </row>
    <row r="38" spans="1:23" ht="21.95" customHeight="1">
      <c r="A38" s="66" t="s">
        <v>132</v>
      </c>
      <c r="B38" s="67"/>
      <c r="C38" s="67"/>
      <c r="D38" s="67">
        <f>SUM(B38:C38)</f>
        <v>0</v>
      </c>
      <c r="E38" s="67"/>
      <c r="F38" s="67"/>
      <c r="G38" s="67"/>
      <c r="H38" s="67"/>
      <c r="I38" s="67">
        <f t="shared" si="12"/>
        <v>0</v>
      </c>
      <c r="J38" s="67">
        <f t="shared" si="12"/>
        <v>0</v>
      </c>
      <c r="K38" s="67">
        <f>SUM(I38:J38)</f>
        <v>0</v>
      </c>
      <c r="L38" s="68">
        <v>12147</v>
      </c>
      <c r="M38" s="67">
        <f t="shared" si="13"/>
        <v>0</v>
      </c>
      <c r="N38" s="67">
        <f t="shared" si="14"/>
        <v>0</v>
      </c>
      <c r="O38" s="67">
        <f t="shared" si="15"/>
        <v>0</v>
      </c>
      <c r="P38" s="67"/>
      <c r="Q38" s="69"/>
      <c r="R38" s="70"/>
      <c r="S38" s="69"/>
      <c r="T38" s="69"/>
      <c r="U38" s="69"/>
      <c r="V38" s="69"/>
      <c r="W38" s="71"/>
    </row>
    <row r="39" spans="1:23" ht="21.95" customHeight="1">
      <c r="A39" s="66" t="s">
        <v>133</v>
      </c>
      <c r="B39" s="67"/>
      <c r="C39" s="67"/>
      <c r="D39" s="67"/>
      <c r="E39" s="67"/>
      <c r="F39" s="67"/>
      <c r="G39" s="67"/>
      <c r="H39" s="67"/>
      <c r="I39" s="67"/>
      <c r="J39" s="67"/>
      <c r="K39" s="67"/>
      <c r="L39" s="68"/>
      <c r="M39" s="67">
        <f t="shared" si="13"/>
        <v>0</v>
      </c>
      <c r="N39" s="67">
        <f t="shared" si="14"/>
        <v>0</v>
      </c>
      <c r="O39" s="67">
        <f t="shared" si="15"/>
        <v>0</v>
      </c>
      <c r="P39" s="67"/>
      <c r="Q39" s="69"/>
      <c r="R39" s="70"/>
      <c r="S39" s="69"/>
      <c r="T39" s="69"/>
      <c r="U39" s="69"/>
      <c r="V39" s="69"/>
      <c r="W39" s="71"/>
    </row>
    <row r="40" spans="1:23" ht="21.95" customHeight="1">
      <c r="A40" s="66" t="s">
        <v>134</v>
      </c>
      <c r="B40" s="67"/>
      <c r="C40" s="67"/>
      <c r="D40" s="67"/>
      <c r="E40" s="67"/>
      <c r="F40" s="67"/>
      <c r="G40" s="67"/>
      <c r="H40" s="67"/>
      <c r="I40" s="67"/>
      <c r="J40" s="67"/>
      <c r="K40" s="67"/>
      <c r="L40" s="68"/>
      <c r="M40" s="67">
        <f t="shared" si="13"/>
        <v>0</v>
      </c>
      <c r="N40" s="67">
        <f t="shared" si="14"/>
        <v>0</v>
      </c>
      <c r="O40" s="67">
        <f t="shared" si="15"/>
        <v>0</v>
      </c>
      <c r="P40" s="67"/>
      <c r="Q40" s="69"/>
      <c r="R40" s="70"/>
      <c r="S40" s="69"/>
      <c r="T40" s="69"/>
      <c r="U40" s="69"/>
      <c r="V40" s="69"/>
      <c r="W40" s="71"/>
    </row>
    <row r="41" spans="1:23" ht="21.95" customHeight="1">
      <c r="A41" s="66" t="s">
        <v>135</v>
      </c>
      <c r="B41" s="67"/>
      <c r="C41" s="67"/>
      <c r="D41" s="67"/>
      <c r="E41" s="67"/>
      <c r="F41" s="67"/>
      <c r="G41" s="67"/>
      <c r="H41" s="67"/>
      <c r="I41" s="67"/>
      <c r="J41" s="67"/>
      <c r="K41" s="67"/>
      <c r="L41" s="68"/>
      <c r="M41" s="67">
        <f t="shared" si="13"/>
        <v>0</v>
      </c>
      <c r="N41" s="67">
        <f t="shared" si="14"/>
        <v>0</v>
      </c>
      <c r="O41" s="67">
        <f t="shared" si="15"/>
        <v>0</v>
      </c>
      <c r="P41" s="67"/>
      <c r="Q41" s="69"/>
      <c r="R41" s="70"/>
      <c r="S41" s="69"/>
      <c r="T41" s="69"/>
      <c r="U41" s="69"/>
      <c r="V41" s="69"/>
      <c r="W41" s="71"/>
    </row>
    <row r="42" spans="1:23" s="82" customFormat="1" ht="21.95" customHeight="1">
      <c r="A42" s="79" t="s">
        <v>136</v>
      </c>
      <c r="B42" s="80">
        <f t="shared" ref="B42:J42" si="16">SUM(B8:B38)</f>
        <v>0</v>
      </c>
      <c r="C42" s="80">
        <f t="shared" si="16"/>
        <v>0</v>
      </c>
      <c r="D42" s="80">
        <f t="shared" si="16"/>
        <v>0</v>
      </c>
      <c r="E42" s="80">
        <f t="shared" si="16"/>
        <v>0</v>
      </c>
      <c r="F42" s="80">
        <f t="shared" si="16"/>
        <v>0</v>
      </c>
      <c r="G42" s="80">
        <f t="shared" si="16"/>
        <v>0</v>
      </c>
      <c r="H42" s="80">
        <f t="shared" si="16"/>
        <v>0</v>
      </c>
      <c r="I42" s="80">
        <f t="shared" si="16"/>
        <v>0</v>
      </c>
      <c r="J42" s="80">
        <f t="shared" si="16"/>
        <v>0</v>
      </c>
      <c r="K42" s="80">
        <f>SUM(K8:K39)</f>
        <v>0</v>
      </c>
      <c r="L42" s="80"/>
      <c r="M42" s="80">
        <f>SUM(M8:M38)</f>
        <v>0</v>
      </c>
      <c r="N42" s="80">
        <f>SUM(N8:N38)</f>
        <v>0</v>
      </c>
      <c r="O42" s="80">
        <f>SUM(O8:O39)</f>
        <v>0</v>
      </c>
      <c r="P42" s="80"/>
      <c r="Q42" s="80">
        <f>SUM(Q7:Q38)</f>
        <v>0</v>
      </c>
      <c r="R42" s="80">
        <f>SUM(R8:R38)</f>
        <v>0</v>
      </c>
      <c r="S42" s="80">
        <f>SUM(S8:S38)</f>
        <v>0</v>
      </c>
      <c r="T42" s="80">
        <f>SUM(T8:T38)</f>
        <v>0</v>
      </c>
      <c r="U42" s="80">
        <f>SUM(U8:U38)</f>
        <v>0</v>
      </c>
      <c r="V42" s="80">
        <f>SUM(O42:U42)</f>
        <v>0</v>
      </c>
      <c r="W42" s="81"/>
    </row>
    <row r="43" spans="1:23" ht="23.45" customHeight="1">
      <c r="A43" s="83" t="s">
        <v>104</v>
      </c>
      <c r="B43" s="84"/>
      <c r="C43" s="84"/>
      <c r="D43" s="85"/>
      <c r="E43" s="84"/>
      <c r="F43" s="84"/>
      <c r="G43" s="84"/>
      <c r="H43" s="84"/>
      <c r="I43" s="84"/>
      <c r="J43" s="84"/>
      <c r="K43" s="84"/>
      <c r="L43" s="85"/>
      <c r="M43" s="84"/>
      <c r="N43" s="84"/>
      <c r="O43" s="86"/>
      <c r="P43" s="86"/>
      <c r="Q43" s="87"/>
      <c r="R43" s="88"/>
      <c r="S43" s="87"/>
      <c r="T43" s="87"/>
      <c r="U43" s="87"/>
      <c r="V43" s="87"/>
      <c r="W43" s="89"/>
    </row>
    <row r="44" spans="1:23" ht="24" customHeight="1">
      <c r="A44" s="66" t="s">
        <v>137</v>
      </c>
      <c r="B44" s="67"/>
      <c r="C44" s="67"/>
      <c r="D44" s="67">
        <f>SUM(B44:C44)</f>
        <v>0</v>
      </c>
      <c r="E44" s="67"/>
      <c r="F44" s="67"/>
      <c r="G44" s="67"/>
      <c r="H44" s="67"/>
      <c r="I44" s="67">
        <f t="shared" ref="I44:J47" si="17">+B44-E44+G44</f>
        <v>0</v>
      </c>
      <c r="J44" s="67">
        <f t="shared" si="17"/>
        <v>0</v>
      </c>
      <c r="K44" s="67">
        <f>SUM(I44:J44)</f>
        <v>0</v>
      </c>
      <c r="L44" s="68">
        <v>21777</v>
      </c>
      <c r="M44" s="67">
        <f t="shared" ref="M44:N47" si="18">+I44*$L44*2</f>
        <v>0</v>
      </c>
      <c r="N44" s="67">
        <f t="shared" si="18"/>
        <v>0</v>
      </c>
      <c r="O44" s="67">
        <f>SUM(M44:N44)</f>
        <v>0</v>
      </c>
      <c r="P44" s="67"/>
      <c r="Q44" s="69"/>
      <c r="R44" s="70"/>
      <c r="S44" s="69"/>
      <c r="T44" s="69"/>
      <c r="U44" s="69"/>
      <c r="V44" s="69"/>
      <c r="W44" s="71"/>
    </row>
    <row r="45" spans="1:23" ht="24" customHeight="1">
      <c r="A45" s="66" t="s">
        <v>138</v>
      </c>
      <c r="B45" s="67"/>
      <c r="C45" s="67"/>
      <c r="D45" s="67">
        <f>SUM(B45:C45)</f>
        <v>0</v>
      </c>
      <c r="E45" s="67"/>
      <c r="F45" s="67"/>
      <c r="G45" s="67"/>
      <c r="H45" s="67"/>
      <c r="I45" s="67">
        <f t="shared" si="17"/>
        <v>0</v>
      </c>
      <c r="J45" s="67">
        <f t="shared" si="17"/>
        <v>0</v>
      </c>
      <c r="K45" s="67">
        <f>SUM(I45:J45)</f>
        <v>0</v>
      </c>
      <c r="L45" s="68">
        <v>21777</v>
      </c>
      <c r="M45" s="67">
        <f t="shared" si="18"/>
        <v>0</v>
      </c>
      <c r="N45" s="67">
        <f t="shared" si="18"/>
        <v>0</v>
      </c>
      <c r="O45" s="67">
        <f>SUM(M45:N45)</f>
        <v>0</v>
      </c>
      <c r="P45" s="67"/>
      <c r="Q45" s="69"/>
      <c r="R45" s="70"/>
      <c r="S45" s="69"/>
      <c r="T45" s="69"/>
      <c r="U45" s="69"/>
      <c r="V45" s="69"/>
      <c r="W45" s="90"/>
    </row>
    <row r="46" spans="1:23" ht="24" customHeight="1">
      <c r="A46" s="66" t="s">
        <v>139</v>
      </c>
      <c r="B46" s="67"/>
      <c r="C46" s="67"/>
      <c r="D46" s="67">
        <f>SUM(B46:C46)</f>
        <v>0</v>
      </c>
      <c r="E46" s="67"/>
      <c r="F46" s="67"/>
      <c r="G46" s="67"/>
      <c r="H46" s="67"/>
      <c r="I46" s="67">
        <f t="shared" si="17"/>
        <v>0</v>
      </c>
      <c r="J46" s="67">
        <f t="shared" si="17"/>
        <v>0</v>
      </c>
      <c r="K46" s="67">
        <f>SUM(I46:J46)</f>
        <v>0</v>
      </c>
      <c r="L46" s="68">
        <v>21777</v>
      </c>
      <c r="M46" s="67">
        <f t="shared" si="18"/>
        <v>0</v>
      </c>
      <c r="N46" s="67">
        <f t="shared" si="18"/>
        <v>0</v>
      </c>
      <c r="O46" s="67">
        <f>SUM(M46:N46)</f>
        <v>0</v>
      </c>
      <c r="P46" s="67"/>
      <c r="Q46" s="69"/>
      <c r="R46" s="70"/>
      <c r="S46" s="69"/>
      <c r="T46" s="69"/>
      <c r="U46" s="69"/>
      <c r="V46" s="69"/>
      <c r="W46" s="90"/>
    </row>
    <row r="47" spans="1:23" ht="24" customHeight="1">
      <c r="A47" s="66" t="s">
        <v>140</v>
      </c>
      <c r="B47" s="67"/>
      <c r="C47" s="67"/>
      <c r="D47" s="67">
        <f>SUM(B47:C47)</f>
        <v>0</v>
      </c>
      <c r="E47" s="67"/>
      <c r="F47" s="67"/>
      <c r="G47" s="67"/>
      <c r="H47" s="67"/>
      <c r="I47" s="67">
        <f t="shared" si="17"/>
        <v>0</v>
      </c>
      <c r="J47" s="67">
        <f t="shared" si="17"/>
        <v>0</v>
      </c>
      <c r="K47" s="67">
        <f>SUM(I47:J47)</f>
        <v>0</v>
      </c>
      <c r="L47" s="68">
        <v>25207</v>
      </c>
      <c r="M47" s="67">
        <f t="shared" si="18"/>
        <v>0</v>
      </c>
      <c r="N47" s="67">
        <f t="shared" si="18"/>
        <v>0</v>
      </c>
      <c r="O47" s="67">
        <f>SUM(M47:N47)</f>
        <v>0</v>
      </c>
      <c r="P47" s="67"/>
      <c r="Q47" s="69"/>
      <c r="R47" s="70"/>
      <c r="S47" s="69"/>
      <c r="T47" s="69"/>
      <c r="U47" s="69"/>
      <c r="V47" s="69"/>
      <c r="W47" s="90"/>
    </row>
    <row r="48" spans="1:23" ht="23.25" customHeight="1">
      <c r="A48" s="91" t="s">
        <v>113</v>
      </c>
      <c r="B48" s="84"/>
      <c r="C48" s="84"/>
      <c r="D48" s="84"/>
      <c r="E48" s="84"/>
      <c r="F48" s="84"/>
      <c r="G48" s="84"/>
      <c r="H48" s="84"/>
      <c r="I48" s="84"/>
      <c r="J48" s="84"/>
      <c r="K48" s="84"/>
      <c r="L48" s="84"/>
      <c r="M48" s="84"/>
      <c r="N48" s="84"/>
      <c r="O48" s="84"/>
      <c r="P48" s="84"/>
      <c r="Q48" s="92"/>
      <c r="R48" s="92"/>
      <c r="S48" s="92"/>
      <c r="T48" s="92"/>
      <c r="U48" s="92"/>
      <c r="V48" s="92"/>
      <c r="W48" s="93"/>
    </row>
    <row r="49" spans="1:23" ht="23.1" customHeight="1">
      <c r="A49" s="77" t="s">
        <v>141</v>
      </c>
      <c r="B49" s="67">
        <v>0</v>
      </c>
      <c r="C49" s="67"/>
      <c r="D49" s="67">
        <f>SUM(B49:C49)</f>
        <v>0</v>
      </c>
      <c r="E49" s="67"/>
      <c r="F49" s="67"/>
      <c r="G49" s="67"/>
      <c r="H49" s="67"/>
      <c r="I49" s="67">
        <f>B49-E49+G49</f>
        <v>0</v>
      </c>
      <c r="J49" s="67">
        <f>C49-F49+H49</f>
        <v>0</v>
      </c>
      <c r="K49" s="67">
        <f>SUM(I49:J49)</f>
        <v>0</v>
      </c>
      <c r="L49" s="68">
        <v>24317</v>
      </c>
      <c r="M49" s="67">
        <f>+I49*$L49*2</f>
        <v>0</v>
      </c>
      <c r="N49" s="67">
        <f>+J49*$L49*2</f>
        <v>0</v>
      </c>
      <c r="O49" s="67">
        <f>SUM(M49:N49)</f>
        <v>0</v>
      </c>
      <c r="P49" s="67"/>
      <c r="Q49" s="69"/>
      <c r="R49" s="70"/>
      <c r="S49" s="69"/>
      <c r="T49" s="69"/>
      <c r="U49" s="69"/>
      <c r="V49" s="69"/>
      <c r="W49" s="90"/>
    </row>
    <row r="50" spans="1:23" ht="40.5" customHeight="1">
      <c r="A50" s="77" t="s">
        <v>142</v>
      </c>
      <c r="B50" s="67">
        <v>0</v>
      </c>
      <c r="C50" s="67"/>
      <c r="D50" s="67">
        <f>SUM(B50:C50)</f>
        <v>0</v>
      </c>
      <c r="E50" s="67"/>
      <c r="F50" s="67"/>
      <c r="G50" s="67"/>
      <c r="H50" s="67"/>
      <c r="I50" s="67">
        <f>B50-E50+G50</f>
        <v>0</v>
      </c>
      <c r="J50" s="67">
        <f>C50-F50+H50</f>
        <v>0</v>
      </c>
      <c r="K50" s="67">
        <f>SUM(I50:J50)</f>
        <v>0</v>
      </c>
      <c r="L50" s="68">
        <v>25207</v>
      </c>
      <c r="M50" s="67">
        <f>+I50*$L50*2</f>
        <v>0</v>
      </c>
      <c r="N50" s="67">
        <f>+J50*$L50*2</f>
        <v>0</v>
      </c>
      <c r="O50" s="67">
        <f>SUM(M50:N50)</f>
        <v>0</v>
      </c>
      <c r="P50" s="67"/>
      <c r="Q50" s="69"/>
      <c r="R50" s="70"/>
      <c r="S50" s="69"/>
      <c r="T50" s="69"/>
      <c r="U50" s="69"/>
      <c r="V50" s="69"/>
      <c r="W50" s="90"/>
    </row>
    <row r="51" spans="1:23" ht="21.75" customHeight="1">
      <c r="A51" s="94" t="s">
        <v>118</v>
      </c>
      <c r="B51" s="84"/>
      <c r="C51" s="84"/>
      <c r="D51" s="84"/>
      <c r="E51" s="84"/>
      <c r="F51" s="84"/>
      <c r="G51" s="84"/>
      <c r="H51" s="84"/>
      <c r="I51" s="84"/>
      <c r="J51" s="84"/>
      <c r="K51" s="84"/>
      <c r="L51" s="84"/>
      <c r="M51" s="84"/>
      <c r="N51" s="84"/>
      <c r="O51" s="84"/>
      <c r="P51" s="84"/>
      <c r="Q51" s="92"/>
      <c r="R51" s="92"/>
      <c r="S51" s="92"/>
      <c r="T51" s="92"/>
      <c r="U51" s="92"/>
      <c r="V51" s="92"/>
      <c r="W51" s="93"/>
    </row>
    <row r="52" spans="1:23" ht="23.45" customHeight="1">
      <c r="A52" s="66" t="s">
        <v>143</v>
      </c>
      <c r="B52" s="67"/>
      <c r="C52" s="67"/>
      <c r="D52" s="67">
        <f t="shared" ref="D52:D58" si="19">SUM(B52:C52)</f>
        <v>0</v>
      </c>
      <c r="E52" s="67"/>
      <c r="F52" s="67"/>
      <c r="G52" s="67"/>
      <c r="H52" s="67"/>
      <c r="I52" s="67">
        <f t="shared" ref="I52:J58" si="20">+B52-E52+G52</f>
        <v>0</v>
      </c>
      <c r="J52" s="67">
        <f t="shared" si="20"/>
        <v>0</v>
      </c>
      <c r="K52" s="67">
        <f t="shared" ref="K52:K58" si="21">SUM(I52:J52)</f>
        <v>0</v>
      </c>
      <c r="L52" s="68">
        <v>21777</v>
      </c>
      <c r="M52" s="67">
        <f t="shared" ref="M52:N58" si="22">+I52*$L52*2</f>
        <v>0</v>
      </c>
      <c r="N52" s="67">
        <f t="shared" si="22"/>
        <v>0</v>
      </c>
      <c r="O52" s="67">
        <f t="shared" ref="O52:O58" si="23">SUM(M52:N52)</f>
        <v>0</v>
      </c>
      <c r="P52" s="67"/>
      <c r="Q52" s="69"/>
      <c r="R52" s="70"/>
      <c r="S52" s="69"/>
      <c r="T52" s="69"/>
      <c r="U52" s="69"/>
      <c r="V52" s="69"/>
      <c r="W52" s="71"/>
    </row>
    <row r="53" spans="1:23" ht="23.45" customHeight="1">
      <c r="A53" s="66" t="s">
        <v>144</v>
      </c>
      <c r="B53" s="67"/>
      <c r="C53" s="67"/>
      <c r="D53" s="67">
        <f t="shared" si="19"/>
        <v>0</v>
      </c>
      <c r="E53" s="67"/>
      <c r="F53" s="67"/>
      <c r="G53" s="67"/>
      <c r="H53" s="67"/>
      <c r="I53" s="67">
        <f t="shared" si="20"/>
        <v>0</v>
      </c>
      <c r="J53" s="67">
        <f t="shared" si="20"/>
        <v>0</v>
      </c>
      <c r="K53" s="67">
        <f t="shared" si="21"/>
        <v>0</v>
      </c>
      <c r="L53" s="68">
        <v>21777</v>
      </c>
      <c r="M53" s="67">
        <f t="shared" si="22"/>
        <v>0</v>
      </c>
      <c r="N53" s="67">
        <f t="shared" si="22"/>
        <v>0</v>
      </c>
      <c r="O53" s="67">
        <f t="shared" si="23"/>
        <v>0</v>
      </c>
      <c r="P53" s="67"/>
      <c r="Q53" s="69"/>
      <c r="R53" s="70"/>
      <c r="S53" s="69"/>
      <c r="T53" s="69"/>
      <c r="U53" s="69"/>
      <c r="V53" s="69"/>
      <c r="W53" s="71"/>
    </row>
    <row r="54" spans="1:23" ht="23.45" customHeight="1">
      <c r="A54" s="66" t="s">
        <v>145</v>
      </c>
      <c r="B54" s="67"/>
      <c r="C54" s="67"/>
      <c r="D54" s="67">
        <f t="shared" si="19"/>
        <v>0</v>
      </c>
      <c r="E54" s="67"/>
      <c r="F54" s="67"/>
      <c r="G54" s="67"/>
      <c r="H54" s="67"/>
      <c r="I54" s="67">
        <f t="shared" si="20"/>
        <v>0</v>
      </c>
      <c r="J54" s="67">
        <f t="shared" si="20"/>
        <v>0</v>
      </c>
      <c r="K54" s="67">
        <f t="shared" si="21"/>
        <v>0</v>
      </c>
      <c r="L54" s="68">
        <v>21777</v>
      </c>
      <c r="M54" s="67">
        <f t="shared" si="22"/>
        <v>0</v>
      </c>
      <c r="N54" s="67">
        <f t="shared" si="22"/>
        <v>0</v>
      </c>
      <c r="O54" s="67">
        <f t="shared" si="23"/>
        <v>0</v>
      </c>
      <c r="P54" s="67"/>
      <c r="Q54" s="69"/>
      <c r="R54" s="70"/>
      <c r="S54" s="69"/>
      <c r="T54" s="69"/>
      <c r="U54" s="69"/>
      <c r="V54" s="69"/>
      <c r="W54" s="90"/>
    </row>
    <row r="55" spans="1:23" ht="23.45" customHeight="1">
      <c r="A55" s="66" t="s">
        <v>146</v>
      </c>
      <c r="B55" s="67"/>
      <c r="C55" s="67"/>
      <c r="D55" s="67">
        <f t="shared" si="19"/>
        <v>0</v>
      </c>
      <c r="E55" s="67"/>
      <c r="F55" s="67"/>
      <c r="G55" s="67"/>
      <c r="H55" s="67"/>
      <c r="I55" s="67">
        <f t="shared" si="20"/>
        <v>0</v>
      </c>
      <c r="J55" s="67">
        <f t="shared" si="20"/>
        <v>0</v>
      </c>
      <c r="K55" s="67">
        <f t="shared" si="21"/>
        <v>0</v>
      </c>
      <c r="L55" s="68">
        <v>25207</v>
      </c>
      <c r="M55" s="67">
        <f t="shared" si="22"/>
        <v>0</v>
      </c>
      <c r="N55" s="67">
        <f t="shared" si="22"/>
        <v>0</v>
      </c>
      <c r="O55" s="67">
        <f t="shared" si="23"/>
        <v>0</v>
      </c>
      <c r="P55" s="67"/>
      <c r="Q55" s="69"/>
      <c r="R55" s="70"/>
      <c r="S55" s="69"/>
      <c r="T55" s="69"/>
      <c r="U55" s="69"/>
      <c r="V55" s="69"/>
      <c r="W55" s="71"/>
    </row>
    <row r="56" spans="1:23" ht="19.5" customHeight="1">
      <c r="A56" s="66" t="s">
        <v>147</v>
      </c>
      <c r="B56" s="67"/>
      <c r="C56" s="67"/>
      <c r="D56" s="67">
        <f t="shared" si="19"/>
        <v>0</v>
      </c>
      <c r="E56" s="67"/>
      <c r="F56" s="67"/>
      <c r="G56" s="67"/>
      <c r="H56" s="67"/>
      <c r="I56" s="67">
        <f t="shared" si="20"/>
        <v>0</v>
      </c>
      <c r="J56" s="67">
        <f t="shared" si="20"/>
        <v>0</v>
      </c>
      <c r="K56" s="67">
        <f t="shared" si="21"/>
        <v>0</v>
      </c>
      <c r="L56" s="68">
        <v>25207</v>
      </c>
      <c r="M56" s="67">
        <f t="shared" si="22"/>
        <v>0</v>
      </c>
      <c r="N56" s="67">
        <f t="shared" si="22"/>
        <v>0</v>
      </c>
      <c r="O56" s="67">
        <f t="shared" si="23"/>
        <v>0</v>
      </c>
      <c r="P56" s="67"/>
      <c r="Q56" s="69"/>
      <c r="R56" s="70"/>
      <c r="S56" s="69"/>
      <c r="T56" s="69"/>
      <c r="U56" s="69"/>
      <c r="V56" s="69"/>
      <c r="W56" s="95"/>
    </row>
    <row r="57" spans="1:23" ht="23.45" customHeight="1">
      <c r="A57" s="66" t="s">
        <v>148</v>
      </c>
      <c r="B57" s="67"/>
      <c r="C57" s="67"/>
      <c r="D57" s="67">
        <f t="shared" si="19"/>
        <v>0</v>
      </c>
      <c r="E57" s="67"/>
      <c r="F57" s="67"/>
      <c r="G57" s="67"/>
      <c r="H57" s="67"/>
      <c r="I57" s="67">
        <f t="shared" si="20"/>
        <v>0</v>
      </c>
      <c r="J57" s="67">
        <f t="shared" si="20"/>
        <v>0</v>
      </c>
      <c r="K57" s="67">
        <f t="shared" si="21"/>
        <v>0</v>
      </c>
      <c r="L57" s="68">
        <v>21777</v>
      </c>
      <c r="M57" s="67">
        <f t="shared" si="22"/>
        <v>0</v>
      </c>
      <c r="N57" s="67">
        <f t="shared" si="22"/>
        <v>0</v>
      </c>
      <c r="O57" s="67">
        <f t="shared" si="23"/>
        <v>0</v>
      </c>
      <c r="P57" s="67"/>
      <c r="Q57" s="69"/>
      <c r="R57" s="70"/>
      <c r="S57" s="69"/>
      <c r="T57" s="69"/>
      <c r="U57" s="69"/>
      <c r="V57" s="69"/>
      <c r="W57" s="71"/>
    </row>
    <row r="58" spans="1:23" ht="23.45" customHeight="1">
      <c r="A58" s="66" t="s">
        <v>149</v>
      </c>
      <c r="B58" s="67"/>
      <c r="C58" s="67"/>
      <c r="D58" s="67">
        <f t="shared" si="19"/>
        <v>0</v>
      </c>
      <c r="E58" s="67"/>
      <c r="F58" s="67"/>
      <c r="G58" s="67"/>
      <c r="H58" s="67"/>
      <c r="I58" s="67">
        <f t="shared" si="20"/>
        <v>0</v>
      </c>
      <c r="J58" s="67">
        <f t="shared" si="20"/>
        <v>0</v>
      </c>
      <c r="K58" s="67">
        <f t="shared" si="21"/>
        <v>0</v>
      </c>
      <c r="L58" s="68">
        <v>21777</v>
      </c>
      <c r="M58" s="67">
        <f t="shared" si="22"/>
        <v>0</v>
      </c>
      <c r="N58" s="67">
        <f t="shared" si="22"/>
        <v>0</v>
      </c>
      <c r="O58" s="67">
        <f t="shared" si="23"/>
        <v>0</v>
      </c>
      <c r="P58" s="67"/>
      <c r="Q58" s="69"/>
      <c r="R58" s="70"/>
      <c r="S58" s="69"/>
      <c r="T58" s="69"/>
      <c r="U58" s="69"/>
      <c r="V58" s="69"/>
      <c r="W58" s="71"/>
    </row>
    <row r="59" spans="1:23" ht="24.6" customHeight="1">
      <c r="A59" s="91" t="s">
        <v>127</v>
      </c>
      <c r="B59" s="84"/>
      <c r="C59" s="84"/>
      <c r="D59" s="84"/>
      <c r="E59" s="84"/>
      <c r="F59" s="84"/>
      <c r="G59" s="84"/>
      <c r="H59" s="84"/>
      <c r="I59" s="84"/>
      <c r="J59" s="84"/>
      <c r="K59" s="84"/>
      <c r="L59" s="84"/>
      <c r="M59" s="84"/>
      <c r="N59" s="84"/>
      <c r="O59" s="84"/>
      <c r="P59" s="84"/>
      <c r="Q59" s="92"/>
      <c r="R59" s="92"/>
      <c r="S59" s="92"/>
      <c r="T59" s="92"/>
      <c r="U59" s="92"/>
      <c r="V59" s="92"/>
      <c r="W59" s="96"/>
    </row>
    <row r="60" spans="1:23" ht="22.5" customHeight="1">
      <c r="A60" s="66" t="s">
        <v>150</v>
      </c>
      <c r="B60" s="67"/>
      <c r="C60" s="67"/>
      <c r="D60" s="67">
        <f>SUM(B60:C60)</f>
        <v>0</v>
      </c>
      <c r="E60" s="67"/>
      <c r="F60" s="67"/>
      <c r="G60" s="67"/>
      <c r="H60" s="67"/>
      <c r="I60" s="67">
        <f t="shared" ref="I60:J63" si="24">+B60-E60+G60</f>
        <v>0</v>
      </c>
      <c r="J60" s="67">
        <f t="shared" si="24"/>
        <v>0</v>
      </c>
      <c r="K60" s="67">
        <f>SUM(I60:J60)</f>
        <v>0</v>
      </c>
      <c r="L60" s="68">
        <v>25207</v>
      </c>
      <c r="M60" s="67">
        <f t="shared" ref="M60:N63" si="25">+I60*$L60*2</f>
        <v>0</v>
      </c>
      <c r="N60" s="67">
        <f t="shared" si="25"/>
        <v>0</v>
      </c>
      <c r="O60" s="67">
        <f t="shared" ref="O60:O66" si="26">SUM(M60:N60)</f>
        <v>0</v>
      </c>
      <c r="P60" s="67"/>
      <c r="Q60" s="69"/>
      <c r="R60" s="70"/>
      <c r="S60" s="69"/>
      <c r="T60" s="69"/>
      <c r="U60" s="69"/>
      <c r="V60" s="69"/>
      <c r="W60" s="90"/>
    </row>
    <row r="61" spans="1:23" ht="22.5" customHeight="1">
      <c r="A61" s="66" t="s">
        <v>151</v>
      </c>
      <c r="B61" s="67"/>
      <c r="C61" s="67"/>
      <c r="D61" s="67">
        <f>SUM(B61:C61)</f>
        <v>0</v>
      </c>
      <c r="E61" s="67"/>
      <c r="F61" s="67"/>
      <c r="G61" s="67"/>
      <c r="H61" s="67"/>
      <c r="I61" s="67">
        <f t="shared" si="24"/>
        <v>0</v>
      </c>
      <c r="J61" s="67">
        <f t="shared" si="24"/>
        <v>0</v>
      </c>
      <c r="K61" s="67">
        <f>SUM(I61:J61)</f>
        <v>0</v>
      </c>
      <c r="L61" s="68">
        <v>25207</v>
      </c>
      <c r="M61" s="67">
        <f t="shared" si="25"/>
        <v>0</v>
      </c>
      <c r="N61" s="67">
        <f t="shared" si="25"/>
        <v>0</v>
      </c>
      <c r="O61" s="67">
        <f t="shared" si="26"/>
        <v>0</v>
      </c>
      <c r="P61" s="67"/>
      <c r="Q61" s="69"/>
      <c r="R61" s="70"/>
      <c r="S61" s="69"/>
      <c r="T61" s="69"/>
      <c r="U61" s="69"/>
      <c r="V61" s="69"/>
      <c r="W61" s="90"/>
    </row>
    <row r="62" spans="1:23" ht="22.5" customHeight="1">
      <c r="A62" s="66" t="s">
        <v>152</v>
      </c>
      <c r="B62" s="67"/>
      <c r="C62" s="67"/>
      <c r="D62" s="67">
        <f>SUM(B62:C62)</f>
        <v>0</v>
      </c>
      <c r="E62" s="67"/>
      <c r="F62" s="67"/>
      <c r="G62" s="67"/>
      <c r="H62" s="67"/>
      <c r="I62" s="67">
        <f t="shared" si="24"/>
        <v>0</v>
      </c>
      <c r="J62" s="67">
        <f t="shared" si="24"/>
        <v>0</v>
      </c>
      <c r="K62" s="67">
        <f>SUM(I62:J62)</f>
        <v>0</v>
      </c>
      <c r="L62" s="68">
        <v>25207</v>
      </c>
      <c r="M62" s="67">
        <f t="shared" si="25"/>
        <v>0</v>
      </c>
      <c r="N62" s="67">
        <f t="shared" si="25"/>
        <v>0</v>
      </c>
      <c r="O62" s="67">
        <f t="shared" si="26"/>
        <v>0</v>
      </c>
      <c r="P62" s="67"/>
      <c r="Q62" s="69"/>
      <c r="R62" s="70"/>
      <c r="S62" s="69"/>
      <c r="T62" s="69"/>
      <c r="U62" s="69"/>
      <c r="V62" s="69"/>
      <c r="W62" s="90"/>
    </row>
    <row r="63" spans="1:23" ht="22.5" customHeight="1">
      <c r="A63" s="66" t="s">
        <v>153</v>
      </c>
      <c r="B63" s="67"/>
      <c r="C63" s="67"/>
      <c r="D63" s="67">
        <f>SUM(B63:C63)</f>
        <v>0</v>
      </c>
      <c r="E63" s="67"/>
      <c r="F63" s="67"/>
      <c r="G63" s="67"/>
      <c r="H63" s="67"/>
      <c r="I63" s="67">
        <f t="shared" si="24"/>
        <v>0</v>
      </c>
      <c r="J63" s="67">
        <f t="shared" si="24"/>
        <v>0</v>
      </c>
      <c r="K63" s="67">
        <f>SUM(I63:J63)</f>
        <v>0</v>
      </c>
      <c r="L63" s="68">
        <v>25207</v>
      </c>
      <c r="M63" s="67">
        <f t="shared" si="25"/>
        <v>0</v>
      </c>
      <c r="N63" s="67">
        <f t="shared" si="25"/>
        <v>0</v>
      </c>
      <c r="O63" s="67">
        <f t="shared" si="26"/>
        <v>0</v>
      </c>
      <c r="P63" s="67"/>
      <c r="Q63" s="69"/>
      <c r="R63" s="70"/>
      <c r="S63" s="69"/>
      <c r="T63" s="69"/>
      <c r="U63" s="69"/>
      <c r="V63" s="69"/>
      <c r="W63" s="90"/>
    </row>
    <row r="64" spans="1:23" ht="22.5" customHeight="1">
      <c r="A64" s="66" t="s">
        <v>133</v>
      </c>
      <c r="B64" s="67"/>
      <c r="C64" s="67"/>
      <c r="D64" s="67"/>
      <c r="E64" s="67"/>
      <c r="F64" s="67"/>
      <c r="G64" s="67"/>
      <c r="H64" s="67"/>
      <c r="I64" s="67"/>
      <c r="J64" s="67"/>
      <c r="K64" s="67"/>
      <c r="L64" s="68"/>
      <c r="M64" s="67">
        <f t="shared" ref="M64:N66" si="27">I64*L64</f>
        <v>0</v>
      </c>
      <c r="N64" s="67">
        <f t="shared" si="27"/>
        <v>0</v>
      </c>
      <c r="O64" s="67">
        <f t="shared" si="26"/>
        <v>0</v>
      </c>
      <c r="P64" s="67"/>
      <c r="Q64" s="69"/>
      <c r="R64" s="70"/>
      <c r="S64" s="69"/>
      <c r="T64" s="69"/>
      <c r="U64" s="69"/>
      <c r="V64" s="69"/>
      <c r="W64" s="90"/>
    </row>
    <row r="65" spans="1:23" ht="22.5" customHeight="1">
      <c r="A65" s="66" t="s">
        <v>134</v>
      </c>
      <c r="B65" s="67"/>
      <c r="C65" s="67"/>
      <c r="D65" s="67"/>
      <c r="E65" s="67"/>
      <c r="F65" s="67"/>
      <c r="G65" s="67"/>
      <c r="H65" s="67"/>
      <c r="I65" s="67"/>
      <c r="J65" s="67"/>
      <c r="K65" s="67"/>
      <c r="L65" s="68"/>
      <c r="M65" s="67">
        <f t="shared" si="27"/>
        <v>0</v>
      </c>
      <c r="N65" s="67">
        <f t="shared" si="27"/>
        <v>0</v>
      </c>
      <c r="O65" s="67">
        <f t="shared" si="26"/>
        <v>0</v>
      </c>
      <c r="P65" s="67"/>
      <c r="Q65" s="69"/>
      <c r="R65" s="70"/>
      <c r="S65" s="69"/>
      <c r="T65" s="69"/>
      <c r="U65" s="69"/>
      <c r="V65" s="69"/>
      <c r="W65" s="90"/>
    </row>
    <row r="66" spans="1:23" ht="22.5" customHeight="1">
      <c r="A66" s="66" t="s">
        <v>135</v>
      </c>
      <c r="B66" s="67"/>
      <c r="C66" s="67"/>
      <c r="D66" s="67"/>
      <c r="E66" s="67"/>
      <c r="F66" s="67"/>
      <c r="G66" s="67"/>
      <c r="H66" s="67"/>
      <c r="I66" s="67"/>
      <c r="J66" s="67"/>
      <c r="K66" s="67"/>
      <c r="L66" s="68"/>
      <c r="M66" s="67">
        <f t="shared" si="27"/>
        <v>0</v>
      </c>
      <c r="N66" s="67">
        <f t="shared" si="27"/>
        <v>0</v>
      </c>
      <c r="O66" s="67">
        <f t="shared" si="26"/>
        <v>0</v>
      </c>
      <c r="P66" s="67"/>
      <c r="Q66" s="69"/>
      <c r="R66" s="70"/>
      <c r="S66" s="69"/>
      <c r="T66" s="69"/>
      <c r="U66" s="69"/>
      <c r="V66" s="69"/>
      <c r="W66" s="90"/>
    </row>
    <row r="67" spans="1:23" s="82" customFormat="1" ht="21.6" customHeight="1">
      <c r="A67" s="79" t="s">
        <v>154</v>
      </c>
      <c r="B67" s="80">
        <f>SUM(B44:B62)</f>
        <v>0</v>
      </c>
      <c r="C67" s="80">
        <f t="shared" ref="C67:J67" si="28">SUM(C44:C63)</f>
        <v>0</v>
      </c>
      <c r="D67" s="80">
        <f t="shared" si="28"/>
        <v>0</v>
      </c>
      <c r="E67" s="80">
        <f t="shared" si="28"/>
        <v>0</v>
      </c>
      <c r="F67" s="80">
        <f t="shared" si="28"/>
        <v>0</v>
      </c>
      <c r="G67" s="80">
        <f t="shared" si="28"/>
        <v>0</v>
      </c>
      <c r="H67" s="80">
        <f t="shared" si="28"/>
        <v>0</v>
      </c>
      <c r="I67" s="80">
        <f t="shared" si="28"/>
        <v>0</v>
      </c>
      <c r="J67" s="80">
        <f t="shared" si="28"/>
        <v>0</v>
      </c>
      <c r="K67" s="80">
        <f>SUM(K44:K65)</f>
        <v>0</v>
      </c>
      <c r="L67" s="80"/>
      <c r="M67" s="80">
        <f>SUM(M44:M64)</f>
        <v>0</v>
      </c>
      <c r="N67" s="80">
        <f>SUM(N44:N63)</f>
        <v>0</v>
      </c>
      <c r="O67" s="80">
        <f>SUM(O44:O65)</f>
        <v>0</v>
      </c>
      <c r="P67" s="80"/>
      <c r="Q67" s="80">
        <f>SUM(Q44:Q63)</f>
        <v>0</v>
      </c>
      <c r="R67" s="80">
        <f>SUM(R44:R63)</f>
        <v>0</v>
      </c>
      <c r="S67" s="80">
        <f>SUM(S44:S63)</f>
        <v>0</v>
      </c>
      <c r="T67" s="80">
        <f>SUM(T44:T63)</f>
        <v>0</v>
      </c>
      <c r="U67" s="80">
        <f>SUM(U44:U63)</f>
        <v>0</v>
      </c>
      <c r="V67" s="80">
        <f>SUM(O67:U67)</f>
        <v>0</v>
      </c>
      <c r="W67" s="81"/>
    </row>
    <row r="68" spans="1:23" s="82" customFormat="1" ht="30" customHeight="1" thickBot="1">
      <c r="A68" s="97" t="s">
        <v>155</v>
      </c>
      <c r="B68" s="98">
        <f t="shared" ref="B68:K68" si="29">SUM(B67,B42)</f>
        <v>0</v>
      </c>
      <c r="C68" s="98">
        <f t="shared" si="29"/>
        <v>0</v>
      </c>
      <c r="D68" s="98">
        <f t="shared" si="29"/>
        <v>0</v>
      </c>
      <c r="E68" s="98">
        <f t="shared" si="29"/>
        <v>0</v>
      </c>
      <c r="F68" s="98">
        <f t="shared" si="29"/>
        <v>0</v>
      </c>
      <c r="G68" s="98">
        <f t="shared" si="29"/>
        <v>0</v>
      </c>
      <c r="H68" s="98">
        <f t="shared" si="29"/>
        <v>0</v>
      </c>
      <c r="I68" s="98">
        <f t="shared" si="29"/>
        <v>0</v>
      </c>
      <c r="J68" s="98">
        <f t="shared" si="29"/>
        <v>0</v>
      </c>
      <c r="K68" s="98">
        <f t="shared" si="29"/>
        <v>0</v>
      </c>
      <c r="L68" s="98"/>
      <c r="M68" s="98">
        <f>SUM(M67,M42)</f>
        <v>0</v>
      </c>
      <c r="N68" s="98">
        <f>SUM(N67,N42)</f>
        <v>0</v>
      </c>
      <c r="O68" s="98">
        <f>SUM(O67,O42)</f>
        <v>0</v>
      </c>
      <c r="P68" s="98">
        <f>SUM(P67,P42)</f>
        <v>0</v>
      </c>
      <c r="Q68" s="99">
        <f>Q67+Q42</f>
        <v>0</v>
      </c>
      <c r="R68" s="99">
        <f>R67+R42</f>
        <v>0</v>
      </c>
      <c r="S68" s="99">
        <f>S67+S42</f>
        <v>0</v>
      </c>
      <c r="T68" s="99">
        <f>T67+T42</f>
        <v>0</v>
      </c>
      <c r="U68" s="99">
        <f>U67+U42</f>
        <v>0</v>
      </c>
      <c r="V68" s="99">
        <f>SUM(V67,V42)</f>
        <v>0</v>
      </c>
      <c r="W68" s="100"/>
    </row>
    <row r="69" spans="1:23" s="101" customFormat="1" ht="22.5" customHeight="1">
      <c r="A69" s="101" t="s">
        <v>156</v>
      </c>
      <c r="R69" s="102"/>
    </row>
    <row r="70" spans="1:23" s="101" customFormat="1" ht="22.5" customHeight="1">
      <c r="A70" s="101" t="s">
        <v>157</v>
      </c>
      <c r="R70" s="102"/>
    </row>
    <row r="71" spans="1:23" s="101" customFormat="1" ht="22.5" customHeight="1">
      <c r="A71" s="101" t="s">
        <v>158</v>
      </c>
      <c r="P71" s="101" t="s">
        <v>159</v>
      </c>
      <c r="R71" s="102"/>
      <c r="V71" s="101" t="s">
        <v>160</v>
      </c>
    </row>
    <row r="72" spans="1:23" s="101" customFormat="1" ht="22.5" customHeight="1">
      <c r="A72" s="101" t="s">
        <v>161</v>
      </c>
      <c r="R72" s="102"/>
    </row>
  </sheetData>
  <mergeCells count="16">
    <mergeCell ref="W5:W6"/>
    <mergeCell ref="A2:W2"/>
    <mergeCell ref="A3:W3"/>
    <mergeCell ref="B5:C5"/>
    <mergeCell ref="D5:D6"/>
    <mergeCell ref="E5:F5"/>
    <mergeCell ref="G5:H5"/>
    <mergeCell ref="I5:K5"/>
    <mergeCell ref="L5:L6"/>
    <mergeCell ref="M5:O5"/>
    <mergeCell ref="Q5:Q6"/>
    <mergeCell ref="R5:R6"/>
    <mergeCell ref="S5:S6"/>
    <mergeCell ref="T5:T6"/>
    <mergeCell ref="U5:U6"/>
    <mergeCell ref="V5:V6"/>
  </mergeCells>
  <phoneticPr fontId="14" type="noConversion"/>
  <printOptions horizontalCentered="1" verticalCentered="1"/>
  <pageMargins left="0" right="0" top="0.19685039370078702" bottom="0" header="0.19685039370078702" footer="0"/>
  <pageSetup paperSize="9" scale="36" fitToWidth="0" fitToHeight="0" orientation="landscape"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19" workbookViewId="0">
      <selection activeCell="G37" sqref="G37"/>
    </sheetView>
  </sheetViews>
  <sheetFormatPr defaultColWidth="8.875" defaultRowHeight="15.75"/>
  <cols>
    <col min="1" max="1" width="28.125" style="1132" customWidth="1"/>
    <col min="2" max="2" width="6.625" style="1130" customWidth="1"/>
    <col min="3" max="3" width="6.625" style="1131" customWidth="1"/>
    <col min="4" max="4" width="11.75" style="1131" customWidth="1"/>
    <col min="5" max="5" width="16" style="1132" customWidth="1"/>
    <col min="6" max="6" width="10.875" style="1132" customWidth="1"/>
    <col min="7" max="7" width="35.125" style="1132" customWidth="1"/>
    <col min="8" max="8" width="6.5" style="1132" bestFit="1" customWidth="1"/>
    <col min="9" max="9" width="8.875" style="1132" customWidth="1"/>
    <col min="10" max="16384" width="8.875" style="1132"/>
  </cols>
  <sheetData>
    <row r="1" spans="1:9" ht="19.5">
      <c r="A1" s="1129" t="s">
        <v>949</v>
      </c>
    </row>
    <row r="2" spans="1:9" s="1134" customFormat="1" ht="23.25">
      <c r="A2" s="1463" t="s">
        <v>950</v>
      </c>
      <c r="B2" s="1463"/>
      <c r="C2" s="1463"/>
      <c r="D2" s="1463"/>
      <c r="E2" s="1463"/>
      <c r="F2" s="1463"/>
      <c r="G2" s="1463"/>
      <c r="H2" s="1133"/>
    </row>
    <row r="3" spans="1:9" s="1134" customFormat="1" ht="25.5">
      <c r="A3" s="1464" t="s">
        <v>951</v>
      </c>
      <c r="B3" s="1464"/>
      <c r="C3" s="1464"/>
      <c r="D3" s="1464"/>
      <c r="E3" s="1464"/>
      <c r="F3" s="1464"/>
      <c r="G3" s="1464"/>
      <c r="H3" s="1135"/>
    </row>
    <row r="4" spans="1:9" ht="23.25" customHeight="1" thickBot="1">
      <c r="A4" s="1136"/>
      <c r="B4" s="1465" t="s">
        <v>1110</v>
      </c>
      <c r="C4" s="1465"/>
      <c r="D4" s="1465"/>
      <c r="E4" s="1465"/>
      <c r="F4" s="1465"/>
      <c r="G4" s="1137" t="s">
        <v>261</v>
      </c>
    </row>
    <row r="5" spans="1:9" s="1138" customFormat="1" ht="27" customHeight="1" thickBot="1">
      <c r="A5" s="1466" t="s">
        <v>363</v>
      </c>
      <c r="B5" s="1467" t="s">
        <v>952</v>
      </c>
      <c r="C5" s="1467"/>
      <c r="D5" s="1467"/>
      <c r="E5" s="1467"/>
      <c r="F5" s="1468" t="s">
        <v>953</v>
      </c>
      <c r="G5" s="1469" t="s">
        <v>954</v>
      </c>
    </row>
    <row r="6" spans="1:9" s="47" customFormat="1" ht="34.5" customHeight="1">
      <c r="A6" s="1466"/>
      <c r="B6" s="1139" t="s">
        <v>212</v>
      </c>
      <c r="C6" s="1140" t="s">
        <v>229</v>
      </c>
      <c r="D6" s="1140" t="s">
        <v>228</v>
      </c>
      <c r="E6" s="1141" t="s">
        <v>539</v>
      </c>
      <c r="F6" s="1468"/>
      <c r="G6" s="1469"/>
    </row>
    <row r="7" spans="1:9" s="1148" customFormat="1" ht="26.25" customHeight="1">
      <c r="A7" s="1142" t="s">
        <v>955</v>
      </c>
      <c r="B7" s="1143"/>
      <c r="C7" s="1144"/>
      <c r="D7" s="1143"/>
      <c r="E7" s="1145">
        <f>E8+E18+E11+E25</f>
        <v>0</v>
      </c>
      <c r="F7" s="1146"/>
      <c r="G7" s="1147"/>
    </row>
    <row r="8" spans="1:9" s="1155" customFormat="1" ht="21">
      <c r="A8" s="1149" t="s">
        <v>242</v>
      </c>
      <c r="B8" s="1150"/>
      <c r="C8" s="1151"/>
      <c r="D8" s="1150"/>
      <c r="E8" s="1152">
        <f>SUM(E9:E10)</f>
        <v>0</v>
      </c>
      <c r="F8" s="1153"/>
      <c r="G8" s="1154"/>
    </row>
    <row r="9" spans="1:9" s="1155" customFormat="1" ht="21">
      <c r="A9" s="1156"/>
      <c r="B9" s="1157"/>
      <c r="C9" s="1158"/>
      <c r="D9" s="1157"/>
      <c r="E9" s="1159"/>
      <c r="F9" s="1160"/>
      <c r="G9" s="1147"/>
    </row>
    <row r="10" spans="1:9" s="1155" customFormat="1" ht="21">
      <c r="A10" s="1156"/>
      <c r="B10" s="1157"/>
      <c r="C10" s="1158"/>
      <c r="D10" s="1157"/>
      <c r="E10" s="1159"/>
      <c r="F10" s="1160"/>
      <c r="G10" s="1147"/>
    </row>
    <row r="11" spans="1:9" s="1164" customFormat="1" ht="21">
      <c r="A11" s="1149" t="s">
        <v>888</v>
      </c>
      <c r="B11" s="1161"/>
      <c r="C11" s="1162"/>
      <c r="D11" s="1161"/>
      <c r="E11" s="1152">
        <f>SUM(E12:E17)</f>
        <v>0</v>
      </c>
      <c r="F11" s="1153"/>
      <c r="G11" s="1163"/>
    </row>
    <row r="12" spans="1:9" s="1171" customFormat="1" ht="16.5">
      <c r="A12" s="1165"/>
      <c r="B12" s="1166"/>
      <c r="C12" s="1167"/>
      <c r="D12" s="1168"/>
      <c r="E12" s="1169"/>
      <c r="F12" s="1169"/>
      <c r="G12" s="1170"/>
      <c r="I12" s="1172"/>
    </row>
    <row r="13" spans="1:9" s="1171" customFormat="1" ht="16.5">
      <c r="A13" s="1165"/>
      <c r="B13" s="1166"/>
      <c r="C13" s="1167"/>
      <c r="D13" s="1168"/>
      <c r="E13" s="1169"/>
      <c r="F13" s="1173"/>
      <c r="G13" s="1174"/>
      <c r="I13" s="1172"/>
    </row>
    <row r="14" spans="1:9" s="1171" customFormat="1" ht="16.5">
      <c r="A14" s="1165"/>
      <c r="B14" s="1166"/>
      <c r="C14" s="1167"/>
      <c r="D14" s="1168"/>
      <c r="E14" s="1169"/>
      <c r="F14" s="1173"/>
      <c r="G14" s="1174"/>
    </row>
    <row r="15" spans="1:9" s="1171" customFormat="1" ht="16.5">
      <c r="A15" s="1165"/>
      <c r="B15" s="1166"/>
      <c r="C15" s="1167"/>
      <c r="D15" s="1168"/>
      <c r="E15" s="1169"/>
      <c r="F15" s="1173"/>
      <c r="G15" s="1174"/>
    </row>
    <row r="16" spans="1:9" s="1171" customFormat="1" ht="16.5">
      <c r="A16" s="1165"/>
      <c r="B16" s="1166"/>
      <c r="C16" s="1167"/>
      <c r="D16" s="1168"/>
      <c r="E16" s="1169"/>
      <c r="F16" s="1173"/>
      <c r="G16" s="1174"/>
    </row>
    <row r="17" spans="1:9" s="1171" customFormat="1" ht="16.5">
      <c r="A17" s="1165"/>
      <c r="B17" s="1166"/>
      <c r="C17" s="1167"/>
      <c r="D17" s="1168"/>
      <c r="E17" s="1169"/>
      <c r="F17" s="1173"/>
      <c r="G17" s="1174"/>
    </row>
    <row r="18" spans="1:9" s="1171" customFormat="1" ht="21">
      <c r="A18" s="1149" t="s">
        <v>889</v>
      </c>
      <c r="B18" s="1175"/>
      <c r="C18" s="1176"/>
      <c r="D18" s="1177"/>
      <c r="E18" s="1152">
        <f>SUM(E19:E24)</f>
        <v>0</v>
      </c>
      <c r="F18" s="1153"/>
      <c r="G18" s="1178"/>
      <c r="I18" s="1172"/>
    </row>
    <row r="19" spans="1:9" s="1171" customFormat="1" ht="16.5">
      <c r="A19" s="1165"/>
      <c r="B19" s="1166"/>
      <c r="C19" s="1167"/>
      <c r="D19" s="1168"/>
      <c r="E19" s="1169"/>
      <c r="F19" s="1173"/>
      <c r="G19" s="1179"/>
      <c r="I19" s="1172"/>
    </row>
    <row r="20" spans="1:9" s="1171" customFormat="1" ht="16.5">
      <c r="A20" s="1165"/>
      <c r="B20" s="1166"/>
      <c r="C20" s="1167"/>
      <c r="D20" s="1168"/>
      <c r="E20" s="1169"/>
      <c r="F20" s="1173"/>
      <c r="G20" s="1179"/>
      <c r="I20" s="1172"/>
    </row>
    <row r="21" spans="1:9" s="1171" customFormat="1" ht="16.5">
      <c r="A21" s="1165"/>
      <c r="B21" s="1166"/>
      <c r="C21" s="1167"/>
      <c r="D21" s="1168"/>
      <c r="E21" s="1169"/>
      <c r="F21" s="1173"/>
      <c r="G21" s="1179"/>
      <c r="I21" s="1172"/>
    </row>
    <row r="22" spans="1:9" s="1171" customFormat="1" ht="16.5">
      <c r="A22" s="1165"/>
      <c r="B22" s="1166"/>
      <c r="C22" s="1167"/>
      <c r="D22" s="1168"/>
      <c r="E22" s="1169"/>
      <c r="F22" s="1173"/>
      <c r="G22" s="1179"/>
      <c r="I22" s="1172"/>
    </row>
    <row r="23" spans="1:9" s="1171" customFormat="1" ht="16.5">
      <c r="A23" s="1165"/>
      <c r="B23" s="1166"/>
      <c r="C23" s="1167"/>
      <c r="D23" s="1168"/>
      <c r="E23" s="1169"/>
      <c r="F23" s="1173"/>
      <c r="G23" s="1179"/>
      <c r="I23" s="1172"/>
    </row>
    <row r="24" spans="1:9" s="1171" customFormat="1" ht="16.5">
      <c r="A24" s="1165"/>
      <c r="B24" s="1166"/>
      <c r="C24" s="1167"/>
      <c r="D24" s="1168"/>
      <c r="E24" s="1169"/>
      <c r="F24" s="1173"/>
      <c r="G24" s="1179"/>
      <c r="I24" s="1172"/>
    </row>
    <row r="25" spans="1:9" s="1164" customFormat="1" ht="19.5">
      <c r="A25" s="1149" t="s">
        <v>890</v>
      </c>
      <c r="B25" s="1162"/>
      <c r="C25" s="1161"/>
      <c r="D25" s="1161"/>
      <c r="E25" s="1180">
        <f>SUM(E26:E30)</f>
        <v>0</v>
      </c>
      <c r="F25" s="1181"/>
      <c r="G25" s="1182"/>
    </row>
    <row r="26" spans="1:9" s="1164" customFormat="1" ht="18.75">
      <c r="A26" s="1165"/>
      <c r="B26" s="1183"/>
      <c r="C26" s="1184"/>
      <c r="D26" s="1184"/>
      <c r="E26" s="1185"/>
      <c r="F26" s="1186"/>
      <c r="G26" s="1187"/>
    </row>
    <row r="27" spans="1:9" s="1164" customFormat="1" ht="18.75">
      <c r="A27" s="1165"/>
      <c r="B27" s="1188"/>
      <c r="C27" s="1189"/>
      <c r="D27" s="1190"/>
      <c r="E27" s="1191"/>
      <c r="F27" s="1192"/>
      <c r="G27" s="1174"/>
    </row>
    <row r="28" spans="1:9" s="1164" customFormat="1" ht="18.75">
      <c r="A28" s="1165"/>
      <c r="B28" s="1193"/>
      <c r="C28" s="1189"/>
      <c r="D28" s="1194"/>
      <c r="E28" s="1195"/>
      <c r="F28" s="1196"/>
      <c r="G28" s="1174"/>
    </row>
    <row r="29" spans="1:9" s="1164" customFormat="1" ht="18.75">
      <c r="A29" s="1165"/>
      <c r="B29" s="1189"/>
      <c r="C29" s="1190"/>
      <c r="D29" s="1197"/>
      <c r="E29" s="1191"/>
      <c r="F29" s="1192"/>
      <c r="G29" s="1174"/>
    </row>
    <row r="30" spans="1:9" s="1164" customFormat="1" ht="20.25" thickBot="1">
      <c r="A30" s="1198"/>
      <c r="B30" s="1199"/>
      <c r="C30" s="1200"/>
      <c r="D30" s="1201"/>
      <c r="E30" s="1202"/>
      <c r="F30" s="1203"/>
      <c r="G30" s="1204"/>
    </row>
    <row r="31" spans="1:9" s="28" customFormat="1" ht="16.5">
      <c r="A31" s="103" t="s">
        <v>269</v>
      </c>
    </row>
    <row r="32" spans="1:9" s="43" customFormat="1" ht="34.5" customHeight="1">
      <c r="A32" s="1283" t="s">
        <v>956</v>
      </c>
      <c r="B32" s="1283"/>
      <c r="C32" s="1283"/>
      <c r="D32" s="1283"/>
      <c r="E32" s="1283"/>
      <c r="F32" s="1283"/>
      <c r="G32" s="1283"/>
    </row>
    <row r="33" spans="1:7" s="43" customFormat="1" ht="21.75" customHeight="1">
      <c r="A33" s="41" t="s">
        <v>1130</v>
      </c>
      <c r="B33" s="42"/>
      <c r="C33" s="42"/>
      <c r="D33" s="42"/>
      <c r="E33" s="42"/>
      <c r="F33" s="42"/>
    </row>
    <row r="34" spans="1:7" s="47" customFormat="1" ht="21.75" customHeight="1">
      <c r="A34" s="44" t="s">
        <v>957</v>
      </c>
      <c r="B34" s="45"/>
      <c r="C34" s="46"/>
      <c r="D34" s="46"/>
    </row>
    <row r="35" spans="1:7" s="1208" customFormat="1" ht="21.75" customHeight="1">
      <c r="A35" s="1205" t="s">
        <v>958</v>
      </c>
      <c r="B35" s="1206"/>
      <c r="C35" s="1207"/>
      <c r="D35" s="1207"/>
    </row>
    <row r="36" spans="1:7" ht="35.1" customHeight="1">
      <c r="A36" s="2" t="s">
        <v>253</v>
      </c>
      <c r="B36" s="1209"/>
      <c r="C36" s="2" t="s">
        <v>254</v>
      </c>
      <c r="D36" s="1210"/>
      <c r="E36" s="1210"/>
      <c r="F36" s="1210"/>
      <c r="G36" s="1211" t="s">
        <v>1133</v>
      </c>
    </row>
  </sheetData>
  <mergeCells count="8">
    <mergeCell ref="A32:G32"/>
    <mergeCell ref="A2:G2"/>
    <mergeCell ref="A3:G3"/>
    <mergeCell ref="B4:F4"/>
    <mergeCell ref="A5:A6"/>
    <mergeCell ref="B5:E5"/>
    <mergeCell ref="F5:F6"/>
    <mergeCell ref="G5:G6"/>
  </mergeCells>
  <phoneticPr fontId="14" type="noConversion"/>
  <pageMargins left="0.19685039370078702" right="0.19685039370078702" top="0" bottom="0" header="0" footer="0"/>
  <pageSetup paperSize="0" scale="81" fitToWidth="0" fitToHeight="0" orientation="portrait" horizontalDpi="0" verticalDpi="0" copies="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opLeftCell="A28" workbookViewId="0">
      <selection activeCell="F44" sqref="F44"/>
    </sheetView>
  </sheetViews>
  <sheetFormatPr defaultColWidth="8.875" defaultRowHeight="15.75"/>
  <cols>
    <col min="1" max="1" width="28.125" style="1132" customWidth="1"/>
    <col min="2" max="2" width="5.375" style="1130" customWidth="1"/>
    <col min="3" max="3" width="5.625" style="1131" customWidth="1"/>
    <col min="4" max="4" width="10.125" style="1131" customWidth="1"/>
    <col min="5" max="5" width="13" style="1132" customWidth="1"/>
    <col min="6" max="6" width="23.5" style="1132" customWidth="1"/>
    <col min="7" max="7" width="7.875" style="1132" bestFit="1" customWidth="1"/>
    <col min="8" max="8" width="6.5" style="1132" bestFit="1" customWidth="1"/>
    <col min="9" max="9" width="8.875" style="1132" customWidth="1"/>
    <col min="10" max="16384" width="8.875" style="1132"/>
  </cols>
  <sheetData>
    <row r="1" spans="1:9" s="1134" customFormat="1" ht="23.25">
      <c r="A1" s="1470" t="s">
        <v>950</v>
      </c>
      <c r="B1" s="1470"/>
      <c r="C1" s="1470"/>
      <c r="D1" s="1470"/>
      <c r="E1" s="1470"/>
      <c r="F1" s="1470"/>
      <c r="G1" s="1212"/>
      <c r="H1" s="1133"/>
    </row>
    <row r="2" spans="1:9" s="1134" customFormat="1" ht="25.5">
      <c r="A2" s="1464" t="s">
        <v>67</v>
      </c>
      <c r="B2" s="1464"/>
      <c r="C2" s="1464"/>
      <c r="D2" s="1464"/>
      <c r="E2" s="1464"/>
      <c r="F2" s="1464"/>
      <c r="G2" s="1213"/>
      <c r="H2" s="1135"/>
    </row>
    <row r="3" spans="1:9" ht="23.25" customHeight="1" thickBot="1">
      <c r="A3" s="1214" t="s">
        <v>959</v>
      </c>
      <c r="B3" s="1215" t="s">
        <v>1111</v>
      </c>
      <c r="C3" s="1215"/>
      <c r="D3" s="1215"/>
      <c r="E3" s="1215"/>
      <c r="F3" s="1216" t="s">
        <v>960</v>
      </c>
      <c r="G3" s="1217"/>
    </row>
    <row r="4" spans="1:9" s="1138" customFormat="1" ht="20.25" thickBot="1">
      <c r="A4" s="1471" t="s">
        <v>363</v>
      </c>
      <c r="B4" s="1467" t="s">
        <v>952</v>
      </c>
      <c r="C4" s="1467"/>
      <c r="D4" s="1467"/>
      <c r="E4" s="1467"/>
      <c r="F4" s="1469" t="s">
        <v>961</v>
      </c>
      <c r="G4" s="1218"/>
    </row>
    <row r="5" spans="1:9" s="47" customFormat="1" ht="19.5">
      <c r="A5" s="1471"/>
      <c r="B5" s="1139" t="s">
        <v>212</v>
      </c>
      <c r="C5" s="1140" t="s">
        <v>229</v>
      </c>
      <c r="D5" s="1140" t="s">
        <v>228</v>
      </c>
      <c r="E5" s="1141" t="s">
        <v>539</v>
      </c>
      <c r="F5" s="1469"/>
      <c r="G5" s="1219"/>
    </row>
    <row r="6" spans="1:9" s="1155" customFormat="1" ht="21">
      <c r="A6" s="1220" t="s">
        <v>955</v>
      </c>
      <c r="B6" s="1157"/>
      <c r="C6" s="1158"/>
      <c r="D6" s="1157"/>
      <c r="E6" s="1159">
        <f>E7+E21+E12+E28</f>
        <v>34049</v>
      </c>
      <c r="F6" s="1147"/>
      <c r="G6" s="1132"/>
    </row>
    <row r="7" spans="1:9" s="1155" customFormat="1" ht="21">
      <c r="A7" s="1149" t="s">
        <v>242</v>
      </c>
      <c r="B7" s="1150"/>
      <c r="C7" s="1151"/>
      <c r="D7" s="1150"/>
      <c r="E7" s="1152">
        <f>E8</f>
        <v>21730</v>
      </c>
      <c r="F7" s="1147"/>
      <c r="G7" s="1132"/>
    </row>
    <row r="8" spans="1:9" s="1164" customFormat="1" ht="21">
      <c r="A8" s="1156" t="s">
        <v>962</v>
      </c>
      <c r="B8" s="1221"/>
      <c r="C8" s="1222"/>
      <c r="D8" s="1221"/>
      <c r="E8" s="1159">
        <f>E9</f>
        <v>21730</v>
      </c>
      <c r="F8" s="1223"/>
    </row>
    <row r="9" spans="1:9" s="1172" customFormat="1" ht="66">
      <c r="A9" s="1165" t="s">
        <v>963</v>
      </c>
      <c r="B9" s="1166" t="s">
        <v>964</v>
      </c>
      <c r="C9" s="1166">
        <v>1</v>
      </c>
      <c r="D9" s="1168">
        <v>21730</v>
      </c>
      <c r="E9" s="1169">
        <f>C9*D9</f>
        <v>21730</v>
      </c>
      <c r="F9" s="1224" t="s">
        <v>965</v>
      </c>
      <c r="G9" s="1225"/>
    </row>
    <row r="10" spans="1:9" s="1172" customFormat="1" ht="16.5">
      <c r="A10" s="1165"/>
      <c r="B10" s="1166"/>
      <c r="C10" s="1166"/>
      <c r="D10" s="1168"/>
      <c r="E10" s="1169"/>
      <c r="F10" s="1226"/>
      <c r="G10" s="1225"/>
    </row>
    <row r="11" spans="1:9" s="1172" customFormat="1" ht="16.5">
      <c r="A11" s="1165"/>
      <c r="B11" s="1166"/>
      <c r="C11" s="1166"/>
      <c r="D11" s="1168"/>
      <c r="E11" s="1169"/>
      <c r="F11" s="1226"/>
      <c r="G11" s="1225"/>
    </row>
    <row r="12" spans="1:9" s="1164" customFormat="1" ht="21">
      <c r="A12" s="1149" t="s">
        <v>888</v>
      </c>
      <c r="B12" s="1161"/>
      <c r="C12" s="1162"/>
      <c r="D12" s="1161"/>
      <c r="E12" s="1152">
        <f>SUM(E13:E20)</f>
        <v>1656</v>
      </c>
      <c r="F12" s="1226"/>
    </row>
    <row r="13" spans="1:9" s="1171" customFormat="1" ht="16.5">
      <c r="A13" s="1165" t="s">
        <v>966</v>
      </c>
      <c r="B13" s="1166" t="s">
        <v>967</v>
      </c>
      <c r="C13" s="1167">
        <v>50</v>
      </c>
      <c r="D13" s="1168">
        <v>25</v>
      </c>
      <c r="E13" s="1169">
        <f>C13*D13</f>
        <v>1250</v>
      </c>
      <c r="F13" s="1227" t="s">
        <v>968</v>
      </c>
      <c r="G13" s="1228"/>
      <c r="I13" s="1172"/>
    </row>
    <row r="14" spans="1:9" s="1171" customFormat="1" ht="16.5">
      <c r="A14" s="1165" t="s">
        <v>969</v>
      </c>
      <c r="B14" s="1166" t="s">
        <v>967</v>
      </c>
      <c r="C14" s="1167">
        <v>5</v>
      </c>
      <c r="D14" s="1168">
        <v>30</v>
      </c>
      <c r="E14" s="1169">
        <f>C14*D14</f>
        <v>150</v>
      </c>
      <c r="F14" s="1227" t="s">
        <v>968</v>
      </c>
      <c r="G14" s="1228"/>
      <c r="I14" s="1172"/>
    </row>
    <row r="15" spans="1:9" s="1171" customFormat="1" ht="16.5">
      <c r="A15" s="1165" t="s">
        <v>970</v>
      </c>
      <c r="B15" s="1166" t="s">
        <v>967</v>
      </c>
      <c r="C15" s="1167">
        <v>1</v>
      </c>
      <c r="D15" s="1168">
        <v>150</v>
      </c>
      <c r="E15" s="1169">
        <f>C15*D15</f>
        <v>150</v>
      </c>
      <c r="F15" s="1227" t="s">
        <v>968</v>
      </c>
      <c r="G15" s="1228"/>
      <c r="I15" s="1172"/>
    </row>
    <row r="16" spans="1:9" s="1171" customFormat="1" ht="16.5">
      <c r="A16" s="1165" t="s">
        <v>971</v>
      </c>
      <c r="B16" s="1166" t="s">
        <v>967</v>
      </c>
      <c r="C16" s="1167">
        <v>1</v>
      </c>
      <c r="D16" s="1168">
        <v>106</v>
      </c>
      <c r="E16" s="1169">
        <f>C16*D16</f>
        <v>106</v>
      </c>
      <c r="F16" s="1227" t="s">
        <v>968</v>
      </c>
      <c r="G16" s="1228"/>
      <c r="I16" s="1172"/>
    </row>
    <row r="17" spans="1:9" s="1171" customFormat="1" ht="16.5">
      <c r="A17" s="1165"/>
      <c r="B17" s="1166"/>
      <c r="C17" s="1167"/>
      <c r="D17" s="1168"/>
      <c r="E17" s="1169"/>
      <c r="F17" s="1227"/>
      <c r="G17" s="1228"/>
      <c r="I17" s="1172"/>
    </row>
    <row r="18" spans="1:9" s="1171" customFormat="1" ht="16.5">
      <c r="A18" s="1165"/>
      <c r="B18" s="1166"/>
      <c r="C18" s="1167"/>
      <c r="D18" s="1168"/>
      <c r="E18" s="1169"/>
      <c r="F18" s="1227"/>
      <c r="G18" s="1228"/>
    </row>
    <row r="19" spans="1:9" s="1171" customFormat="1" ht="16.5">
      <c r="A19" s="1165"/>
      <c r="B19" s="1166"/>
      <c r="C19" s="1167"/>
      <c r="D19" s="1168"/>
      <c r="E19" s="1169"/>
      <c r="F19" s="1227"/>
      <c r="G19" s="1228"/>
    </row>
    <row r="20" spans="1:9" s="1171" customFormat="1" ht="16.5">
      <c r="A20" s="1165"/>
      <c r="B20" s="1166"/>
      <c r="C20" s="1167"/>
      <c r="D20" s="1168"/>
      <c r="E20" s="1169"/>
      <c r="F20" s="1227"/>
      <c r="G20" s="1228"/>
    </row>
    <row r="21" spans="1:9" s="1171" customFormat="1" ht="19.5">
      <c r="A21" s="1149" t="s">
        <v>889</v>
      </c>
      <c r="B21" s="1175"/>
      <c r="C21" s="1176"/>
      <c r="D21" s="1177"/>
      <c r="E21" s="1229">
        <f>SUM(E22:E27)</f>
        <v>63</v>
      </c>
      <c r="F21" s="1179"/>
      <c r="G21" s="1228"/>
      <c r="I21" s="1172"/>
    </row>
    <row r="22" spans="1:9" s="1171" customFormat="1" ht="16.5">
      <c r="A22" s="1165" t="s">
        <v>972</v>
      </c>
      <c r="B22" s="1166" t="s">
        <v>973</v>
      </c>
      <c r="C22" s="1167">
        <v>1</v>
      </c>
      <c r="D22" s="1168">
        <v>25</v>
      </c>
      <c r="E22" s="1169">
        <v>25</v>
      </c>
      <c r="F22" s="1179" t="s">
        <v>974</v>
      </c>
      <c r="G22" s="1228"/>
      <c r="I22" s="1172"/>
    </row>
    <row r="23" spans="1:9" s="1171" customFormat="1" ht="16.5">
      <c r="A23" s="1165" t="s">
        <v>975</v>
      </c>
      <c r="B23" s="1166" t="s">
        <v>973</v>
      </c>
      <c r="C23" s="1167">
        <v>1</v>
      </c>
      <c r="D23" s="1168">
        <v>18</v>
      </c>
      <c r="E23" s="1169">
        <v>18</v>
      </c>
      <c r="F23" s="1179" t="s">
        <v>974</v>
      </c>
      <c r="G23" s="1228"/>
      <c r="I23" s="1172"/>
    </row>
    <row r="24" spans="1:9" s="1171" customFormat="1" ht="16.5">
      <c r="A24" s="1165" t="s">
        <v>976</v>
      </c>
      <c r="B24" s="1166" t="s">
        <v>967</v>
      </c>
      <c r="C24" s="1167">
        <v>1</v>
      </c>
      <c r="D24" s="1168">
        <v>20</v>
      </c>
      <c r="E24" s="1169">
        <v>20</v>
      </c>
      <c r="F24" s="1179" t="s">
        <v>974</v>
      </c>
      <c r="G24" s="1228"/>
      <c r="I24" s="1172"/>
    </row>
    <row r="25" spans="1:9" s="1171" customFormat="1" ht="16.5">
      <c r="A25" s="1165"/>
      <c r="B25" s="1166"/>
      <c r="C25" s="1167"/>
      <c r="D25" s="1168"/>
      <c r="E25" s="1169"/>
      <c r="F25" s="1179"/>
      <c r="G25" s="1228"/>
      <c r="I25" s="1172"/>
    </row>
    <row r="26" spans="1:9" s="1171" customFormat="1" ht="16.5">
      <c r="A26" s="1165"/>
      <c r="B26" s="1166"/>
      <c r="C26" s="1167"/>
      <c r="D26" s="1168"/>
      <c r="E26" s="1169"/>
      <c r="F26" s="1179"/>
      <c r="G26" s="1228"/>
      <c r="I26" s="1172"/>
    </row>
    <row r="27" spans="1:9" s="1171" customFormat="1" ht="16.5">
      <c r="A27" s="1165"/>
      <c r="B27" s="1166"/>
      <c r="C27" s="1167"/>
      <c r="D27" s="1168"/>
      <c r="E27" s="1169"/>
      <c r="F27" s="1179"/>
      <c r="G27" s="1228"/>
      <c r="I27" s="1172"/>
    </row>
    <row r="28" spans="1:9" s="1164" customFormat="1" ht="19.5">
      <c r="A28" s="1149" t="s">
        <v>890</v>
      </c>
      <c r="B28" s="1162"/>
      <c r="C28" s="1161"/>
      <c r="D28" s="1161"/>
      <c r="E28" s="1230">
        <f>SUM(E29:E32)</f>
        <v>10600</v>
      </c>
      <c r="F28" s="1231"/>
    </row>
    <row r="29" spans="1:9" s="1164" customFormat="1" ht="18.75">
      <c r="A29" s="1165" t="s">
        <v>977</v>
      </c>
      <c r="B29" s="1232" t="s">
        <v>978</v>
      </c>
      <c r="C29" s="1233">
        <v>1</v>
      </c>
      <c r="D29" s="1234">
        <v>10000</v>
      </c>
      <c r="E29" s="1235">
        <v>10000</v>
      </c>
      <c r="F29" s="1227" t="s">
        <v>974</v>
      </c>
    </row>
    <row r="30" spans="1:9" s="1164" customFormat="1" ht="18.75">
      <c r="A30" s="1165" t="s">
        <v>979</v>
      </c>
      <c r="B30" s="1166" t="s">
        <v>964</v>
      </c>
      <c r="C30" s="1233">
        <v>1</v>
      </c>
      <c r="D30" s="1233">
        <v>600</v>
      </c>
      <c r="E30" s="1235">
        <v>600</v>
      </c>
      <c r="F30" s="1227" t="s">
        <v>968</v>
      </c>
    </row>
    <row r="31" spans="1:9" s="1164" customFormat="1" ht="18.75">
      <c r="A31" s="1236"/>
      <c r="B31" s="1232"/>
      <c r="C31" s="1237"/>
      <c r="D31" s="1233"/>
      <c r="E31" s="1235"/>
      <c r="F31" s="1227"/>
    </row>
    <row r="32" spans="1:9" s="1164" customFormat="1" ht="18.75">
      <c r="A32" s="1236"/>
      <c r="B32" s="1237"/>
      <c r="C32" s="1238"/>
      <c r="D32" s="1239"/>
      <c r="E32" s="1240"/>
      <c r="F32" s="1227"/>
    </row>
    <row r="33" spans="1:6" s="1164" customFormat="1" ht="20.25" thickBot="1">
      <c r="A33" s="1198"/>
      <c r="B33" s="1199"/>
      <c r="C33" s="1200"/>
      <c r="D33" s="1201"/>
      <c r="E33" s="1202"/>
      <c r="F33" s="1204"/>
    </row>
    <row r="34" spans="1:6" s="28" customFormat="1" ht="16.5">
      <c r="A34" s="103" t="s">
        <v>269</v>
      </c>
    </row>
    <row r="35" spans="1:6" s="27" customFormat="1" ht="42" customHeight="1">
      <c r="A35" s="1283" t="s">
        <v>980</v>
      </c>
      <c r="B35" s="1283"/>
      <c r="C35" s="1283"/>
      <c r="D35" s="1283"/>
      <c r="E35" s="1283"/>
      <c r="F35" s="1283"/>
    </row>
    <row r="36" spans="1:6" s="146" customFormat="1" ht="19.5">
      <c r="A36" s="1241" t="s">
        <v>981</v>
      </c>
      <c r="B36" s="1241"/>
      <c r="C36" s="1241"/>
      <c r="D36" s="1241"/>
      <c r="E36" s="1241"/>
      <c r="F36" s="1241"/>
    </row>
    <row r="37" spans="1:6" s="1138" customFormat="1" ht="19.5">
      <c r="A37" s="27" t="s">
        <v>982</v>
      </c>
      <c r="B37" s="1242"/>
      <c r="C37" s="1243"/>
      <c r="D37" s="1243"/>
    </row>
  </sheetData>
  <mergeCells count="6">
    <mergeCell ref="A35:F35"/>
    <mergeCell ref="A1:F1"/>
    <mergeCell ref="A2:F2"/>
    <mergeCell ref="A4:A5"/>
    <mergeCell ref="B4:E4"/>
    <mergeCell ref="F4:F5"/>
  </mergeCells>
  <phoneticPr fontId="14" type="noConversion"/>
  <pageMargins left="0.74803149606299213" right="0.74803149606299213" top="0.78740157480314898" bottom="0.98425196850393715" header="0.511811023622047" footer="0.70866141732283516"/>
  <pageSetup paperSize="9" scale="85" fitToWidth="0" fitToHeight="0" orientation="portrait" useFirstPageNumber="1"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F13" sqref="F13"/>
    </sheetView>
  </sheetViews>
  <sheetFormatPr defaultRowHeight="16.5"/>
  <cols>
    <col min="1" max="1" width="5.875" style="1245" customWidth="1"/>
    <col min="2" max="2" width="7.5" style="1245" customWidth="1"/>
    <col min="3" max="3" width="46.625" style="1245" customWidth="1"/>
    <col min="4" max="4" width="50.5" style="1245" customWidth="1"/>
    <col min="5" max="5" width="9" style="1245" customWidth="1"/>
    <col min="6" max="16384" width="9" style="1245"/>
  </cols>
  <sheetData>
    <row r="1" spans="1:4" ht="30.95" customHeight="1" thickBot="1">
      <c r="A1" s="1244" t="s">
        <v>983</v>
      </c>
      <c r="C1" s="1473" t="s">
        <v>72</v>
      </c>
      <c r="D1" s="1473"/>
    </row>
    <row r="2" spans="1:4" ht="15.95" customHeight="1" thickBot="1">
      <c r="A2" s="1474" t="s">
        <v>984</v>
      </c>
      <c r="B2" s="1474"/>
      <c r="C2" s="1475" t="s">
        <v>985</v>
      </c>
      <c r="D2" s="1476" t="s">
        <v>986</v>
      </c>
    </row>
    <row r="3" spans="1:4" ht="15.95" customHeight="1">
      <c r="A3" s="1246" t="s">
        <v>987</v>
      </c>
      <c r="B3" s="1247" t="s">
        <v>988</v>
      </c>
      <c r="C3" s="1475"/>
      <c r="D3" s="1476"/>
    </row>
    <row r="4" spans="1:4" ht="15.95" customHeight="1">
      <c r="A4" s="1248">
        <v>1</v>
      </c>
      <c r="B4" s="1249"/>
      <c r="C4" s="1250" t="s">
        <v>989</v>
      </c>
      <c r="D4" s="1472" t="s">
        <v>990</v>
      </c>
    </row>
    <row r="5" spans="1:4" ht="15.95" customHeight="1">
      <c r="A5" s="1251"/>
      <c r="B5" s="1252">
        <v>1</v>
      </c>
      <c r="C5" s="1252" t="s">
        <v>991</v>
      </c>
      <c r="D5" s="1472"/>
    </row>
    <row r="6" spans="1:4" ht="15.95" customHeight="1">
      <c r="A6" s="1251"/>
      <c r="B6" s="1252">
        <v>2</v>
      </c>
      <c r="C6" s="1252" t="s">
        <v>992</v>
      </c>
      <c r="D6" s="1472" t="s">
        <v>993</v>
      </c>
    </row>
    <row r="7" spans="1:4" ht="15.95" customHeight="1">
      <c r="A7" s="1251"/>
      <c r="B7" s="1252">
        <v>3</v>
      </c>
      <c r="C7" s="1252" t="s">
        <v>994</v>
      </c>
      <c r="D7" s="1472"/>
    </row>
    <row r="8" spans="1:4" ht="15.95" customHeight="1">
      <c r="A8" s="1251"/>
      <c r="B8" s="1252">
        <v>4</v>
      </c>
      <c r="C8" s="1252" t="s">
        <v>995</v>
      </c>
      <c r="D8" s="1472" t="s">
        <v>996</v>
      </c>
    </row>
    <row r="9" spans="1:4" ht="15.95" customHeight="1">
      <c r="A9" s="1251"/>
      <c r="B9" s="1252">
        <v>5</v>
      </c>
      <c r="C9" s="1252" t="s">
        <v>997</v>
      </c>
      <c r="D9" s="1472"/>
    </row>
    <row r="10" spans="1:4" ht="15.95" customHeight="1">
      <c r="A10" s="1251"/>
      <c r="B10" s="1252">
        <v>6</v>
      </c>
      <c r="C10" s="1252" t="s">
        <v>998</v>
      </c>
      <c r="D10" s="1472"/>
    </row>
    <row r="11" spans="1:4" ht="15.95" customHeight="1">
      <c r="A11" s="1251"/>
      <c r="B11" s="1252">
        <v>11</v>
      </c>
      <c r="C11" s="1252" t="s">
        <v>999</v>
      </c>
      <c r="D11" s="1472"/>
    </row>
    <row r="12" spans="1:4" ht="15.95" customHeight="1">
      <c r="A12" s="1248">
        <v>2</v>
      </c>
      <c r="B12" s="1249"/>
      <c r="C12" s="1250" t="s">
        <v>242</v>
      </c>
      <c r="D12" s="1472"/>
    </row>
    <row r="13" spans="1:4" ht="15.95" customHeight="1">
      <c r="A13" s="1251"/>
      <c r="B13" s="1252">
        <v>1</v>
      </c>
      <c r="C13" s="1252" t="s">
        <v>1000</v>
      </c>
      <c r="D13" s="1472" t="s">
        <v>1001</v>
      </c>
    </row>
    <row r="14" spans="1:4" ht="15.95" customHeight="1">
      <c r="A14" s="1251"/>
      <c r="B14" s="1252">
        <v>2</v>
      </c>
      <c r="C14" s="1252" t="s">
        <v>1002</v>
      </c>
      <c r="D14" s="1472"/>
    </row>
    <row r="15" spans="1:4" ht="15.95" customHeight="1">
      <c r="A15" s="1248">
        <v>3</v>
      </c>
      <c r="B15" s="1249"/>
      <c r="C15" s="1250" t="s">
        <v>888</v>
      </c>
      <c r="D15" s="1472"/>
    </row>
    <row r="16" spans="1:4" ht="15.95" customHeight="1">
      <c r="A16" s="1251"/>
      <c r="B16" s="1252">
        <v>1</v>
      </c>
      <c r="C16" s="1252" t="s">
        <v>1003</v>
      </c>
      <c r="D16" s="1472" t="s">
        <v>1004</v>
      </c>
    </row>
    <row r="17" spans="1:4" ht="15.95" customHeight="1">
      <c r="A17" s="1251"/>
      <c r="B17" s="1252">
        <v>2</v>
      </c>
      <c r="C17" s="1252" t="s">
        <v>1005</v>
      </c>
      <c r="D17" s="1472"/>
    </row>
    <row r="18" spans="1:4" ht="15.95" customHeight="1">
      <c r="A18" s="1251"/>
      <c r="B18" s="1252">
        <v>3</v>
      </c>
      <c r="C18" s="1252" t="s">
        <v>1006</v>
      </c>
      <c r="D18" s="1253"/>
    </row>
    <row r="19" spans="1:4" ht="15.95" customHeight="1">
      <c r="A19" s="1251"/>
      <c r="B19" s="1252">
        <v>4</v>
      </c>
      <c r="C19" s="1252" t="s">
        <v>1007</v>
      </c>
      <c r="D19" s="1254"/>
    </row>
    <row r="20" spans="1:4" ht="15.95" customHeight="1">
      <c r="A20" s="1251"/>
      <c r="B20" s="1252">
        <v>5</v>
      </c>
      <c r="C20" s="1252" t="s">
        <v>1008</v>
      </c>
      <c r="D20" s="1255"/>
    </row>
    <row r="21" spans="1:4" ht="15.95" customHeight="1">
      <c r="A21" s="1251"/>
      <c r="B21" s="1252">
        <v>6</v>
      </c>
      <c r="C21" s="1252" t="s">
        <v>1009</v>
      </c>
      <c r="D21" s="1255"/>
    </row>
    <row r="22" spans="1:4" ht="15.95" customHeight="1">
      <c r="A22" s="1251"/>
      <c r="B22" s="1252">
        <v>7</v>
      </c>
      <c r="C22" s="1252" t="s">
        <v>1010</v>
      </c>
      <c r="D22" s="1255"/>
    </row>
    <row r="23" spans="1:4" ht="15.95" customHeight="1">
      <c r="A23" s="1251"/>
      <c r="B23" s="1252">
        <v>8</v>
      </c>
      <c r="C23" s="1252" t="s">
        <v>1011</v>
      </c>
      <c r="D23" s="1255"/>
    </row>
    <row r="24" spans="1:4" ht="15.95" customHeight="1">
      <c r="A24" s="1251"/>
      <c r="B24" s="1252">
        <v>9</v>
      </c>
      <c r="C24" s="1252" t="s">
        <v>1012</v>
      </c>
      <c r="D24" s="1255"/>
    </row>
    <row r="25" spans="1:4" ht="15.95" customHeight="1">
      <c r="A25" s="1251"/>
      <c r="B25" s="1252">
        <v>10</v>
      </c>
      <c r="C25" s="1252" t="s">
        <v>1013</v>
      </c>
      <c r="D25" s="1255"/>
    </row>
    <row r="26" spans="1:4" ht="15.95" customHeight="1">
      <c r="A26" s="1251"/>
      <c r="B26" s="1252">
        <v>11</v>
      </c>
      <c r="C26" s="1252" t="s">
        <v>1014</v>
      </c>
      <c r="D26" s="1255"/>
    </row>
    <row r="27" spans="1:4" ht="15.95" customHeight="1">
      <c r="A27" s="1251"/>
      <c r="B27" s="1252">
        <v>12</v>
      </c>
      <c r="C27" s="1252" t="s">
        <v>1015</v>
      </c>
      <c r="D27" s="1255"/>
    </row>
    <row r="28" spans="1:4" ht="15.95" customHeight="1">
      <c r="A28" s="1251"/>
      <c r="B28" s="1252">
        <v>13</v>
      </c>
      <c r="C28" s="1252" t="s">
        <v>1016</v>
      </c>
      <c r="D28" s="1255"/>
    </row>
    <row r="29" spans="1:4" ht="15.95" customHeight="1">
      <c r="A29" s="1251"/>
      <c r="B29" s="1252">
        <v>14</v>
      </c>
      <c r="C29" s="1252" t="s">
        <v>1017</v>
      </c>
      <c r="D29" s="1255"/>
    </row>
    <row r="30" spans="1:4" ht="15.95" customHeight="1">
      <c r="A30" s="1248">
        <v>4</v>
      </c>
      <c r="B30" s="1249"/>
      <c r="C30" s="1250" t="s">
        <v>889</v>
      </c>
      <c r="D30" s="1255"/>
    </row>
    <row r="31" spans="1:4" ht="15.95" customHeight="1">
      <c r="A31" s="1251"/>
      <c r="B31" s="1252">
        <v>1</v>
      </c>
      <c r="C31" s="1252" t="s">
        <v>1018</v>
      </c>
      <c r="D31" s="1255"/>
    </row>
    <row r="32" spans="1:4" ht="15.95" customHeight="1">
      <c r="A32" s="1251"/>
      <c r="B32" s="1252">
        <v>2</v>
      </c>
      <c r="C32" s="1252" t="s">
        <v>1019</v>
      </c>
      <c r="D32" s="1255"/>
    </row>
    <row r="33" spans="1:4" ht="15.95" customHeight="1">
      <c r="A33" s="1251"/>
      <c r="B33" s="1252">
        <v>3</v>
      </c>
      <c r="C33" s="1252" t="s">
        <v>1020</v>
      </c>
      <c r="D33" s="1255"/>
    </row>
    <row r="34" spans="1:4" ht="15.95" customHeight="1">
      <c r="A34" s="1251"/>
      <c r="B34" s="1252">
        <v>4</v>
      </c>
      <c r="C34" s="1252" t="s">
        <v>1021</v>
      </c>
      <c r="D34" s="1255"/>
    </row>
    <row r="35" spans="1:4" ht="15.95" customHeight="1">
      <c r="A35" s="1251"/>
      <c r="B35" s="1252">
        <v>5</v>
      </c>
      <c r="C35" s="1252" t="s">
        <v>1022</v>
      </c>
      <c r="D35" s="1255"/>
    </row>
    <row r="36" spans="1:4" ht="15.95" customHeight="1">
      <c r="A36" s="1251"/>
      <c r="B36" s="1252">
        <v>6</v>
      </c>
      <c r="C36" s="1252" t="s">
        <v>1023</v>
      </c>
      <c r="D36" s="1255"/>
    </row>
    <row r="37" spans="1:4" ht="15.95" customHeight="1">
      <c r="A37" s="1251"/>
      <c r="B37" s="1252">
        <v>7</v>
      </c>
      <c r="C37" s="1252" t="s">
        <v>1024</v>
      </c>
      <c r="D37" s="1255"/>
    </row>
    <row r="38" spans="1:4" ht="15.95" customHeight="1">
      <c r="A38" s="1248">
        <v>5</v>
      </c>
      <c r="B38" s="1249"/>
      <c r="C38" s="1250" t="s">
        <v>890</v>
      </c>
      <c r="D38" s="1255"/>
    </row>
    <row r="39" spans="1:4" ht="15.95" customHeight="1">
      <c r="A39" s="1251"/>
      <c r="B39" s="1252">
        <v>1</v>
      </c>
      <c r="C39" s="1252" t="s">
        <v>1025</v>
      </c>
      <c r="D39" s="1255"/>
    </row>
    <row r="40" spans="1:4" ht="15.95" customHeight="1">
      <c r="A40" s="1251"/>
      <c r="B40" s="1252">
        <v>2</v>
      </c>
      <c r="C40" s="1252" t="s">
        <v>1026</v>
      </c>
      <c r="D40" s="1255"/>
    </row>
    <row r="41" spans="1:4" ht="15.95" customHeight="1">
      <c r="A41" s="1251"/>
      <c r="B41" s="1252">
        <v>3</v>
      </c>
      <c r="C41" s="1252" t="s">
        <v>1027</v>
      </c>
      <c r="D41" s="1255"/>
    </row>
    <row r="42" spans="1:4" ht="15.95" customHeight="1">
      <c r="A42" s="1251"/>
      <c r="B42" s="1252">
        <v>4</v>
      </c>
      <c r="C42" s="1252" t="s">
        <v>1028</v>
      </c>
      <c r="D42" s="1255"/>
    </row>
    <row r="43" spans="1:4" ht="15.95" customHeight="1" thickBot="1">
      <c r="A43" s="1256"/>
      <c r="B43" s="1257">
        <v>5</v>
      </c>
      <c r="C43" s="1257" t="s">
        <v>1029</v>
      </c>
      <c r="D43" s="1258"/>
    </row>
  </sheetData>
  <mergeCells count="9">
    <mergeCell ref="D8:D12"/>
    <mergeCell ref="D13:D15"/>
    <mergeCell ref="D16:D17"/>
    <mergeCell ref="C1:D1"/>
    <mergeCell ref="A2:B2"/>
    <mergeCell ref="C2:C3"/>
    <mergeCell ref="D2:D3"/>
    <mergeCell ref="D4:D5"/>
    <mergeCell ref="D6:D7"/>
  </mergeCells>
  <phoneticPr fontId="14" type="noConversion"/>
  <printOptions horizontalCentered="1" verticalCentered="1"/>
  <pageMargins left="0.35433070866141703" right="0.35433070866141703" top="0" bottom="0" header="0" footer="0"/>
  <pageSetup paperSize="0" scale="84" fitToWidth="0" fitToHeight="0" orientation="landscape" horizontalDpi="0" verticalDpi="0" copies="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F14" sqref="F14"/>
    </sheetView>
  </sheetViews>
  <sheetFormatPr defaultRowHeight="19.5"/>
  <cols>
    <col min="1" max="1" width="46.125" style="27" customWidth="1"/>
    <col min="2" max="2" width="22" style="27" customWidth="1"/>
    <col min="3" max="3" width="26.5" style="967" customWidth="1"/>
    <col min="4" max="4" width="30.625" style="27" customWidth="1"/>
    <col min="5" max="5" width="16.375" style="27" customWidth="1"/>
    <col min="6" max="6" width="24.625" style="27" customWidth="1"/>
    <col min="7" max="7" width="9" style="27" customWidth="1"/>
    <col min="8" max="8" width="32.125" style="27" customWidth="1"/>
    <col min="9" max="9" width="10.375" style="27" customWidth="1"/>
    <col min="10" max="10" width="10.625" style="27" customWidth="1"/>
    <col min="11" max="11" width="12" style="27" customWidth="1"/>
    <col min="12" max="12" width="14.375" style="27" customWidth="1"/>
    <col min="13" max="13" width="20" style="27" customWidth="1"/>
    <col min="14" max="14" width="18.625" style="27" customWidth="1"/>
    <col min="15" max="15" width="19.125" style="27" customWidth="1"/>
    <col min="16" max="16" width="25.875" style="27" customWidth="1"/>
    <col min="17" max="17" width="9" style="27" customWidth="1"/>
    <col min="18" max="16384" width="9" style="27"/>
  </cols>
  <sheetData>
    <row r="1" spans="1:4" ht="18.95" customHeight="1">
      <c r="A1" s="1342" t="s">
        <v>1030</v>
      </c>
      <c r="B1" s="1342"/>
      <c r="C1" s="1342"/>
      <c r="D1" s="1342"/>
    </row>
    <row r="2" spans="1:4" ht="23.1" customHeight="1">
      <c r="A2" s="1478" t="s">
        <v>1031</v>
      </c>
      <c r="B2" s="1478"/>
      <c r="C2" s="1478"/>
      <c r="D2" s="1478"/>
    </row>
    <row r="3" spans="1:4" ht="23.1" customHeight="1">
      <c r="A3" s="1478" t="s">
        <v>1112</v>
      </c>
      <c r="B3" s="1478"/>
      <c r="C3" s="1478"/>
      <c r="D3" s="1478"/>
    </row>
    <row r="4" spans="1:4" ht="18.75" customHeight="1" thickBot="1">
      <c r="A4" s="1479" t="s">
        <v>1032</v>
      </c>
      <c r="B4" s="1479"/>
      <c r="C4" s="821"/>
      <c r="D4" s="661" t="s">
        <v>1033</v>
      </c>
    </row>
    <row r="5" spans="1:4" ht="28.5" customHeight="1" thickBot="1">
      <c r="A5" s="1436" t="s">
        <v>772</v>
      </c>
      <c r="B5" s="1437" t="s">
        <v>3</v>
      </c>
      <c r="C5" s="1480" t="s">
        <v>1034</v>
      </c>
      <c r="D5" s="1481" t="s">
        <v>1035</v>
      </c>
    </row>
    <row r="6" spans="1:4" ht="37.5" customHeight="1">
      <c r="A6" s="1436"/>
      <c r="B6" s="1437"/>
      <c r="C6" s="1480"/>
      <c r="D6" s="1481"/>
    </row>
    <row r="7" spans="1:4" ht="33.75" customHeight="1">
      <c r="A7" s="942" t="s">
        <v>1036</v>
      </c>
      <c r="B7" s="1477" t="s">
        <v>1037</v>
      </c>
      <c r="C7" s="944"/>
      <c r="D7" s="1259" t="s">
        <v>1038</v>
      </c>
    </row>
    <row r="8" spans="1:4" ht="33.75" customHeight="1">
      <c r="A8" s="1260" t="s">
        <v>1039</v>
      </c>
      <c r="B8" s="1477"/>
      <c r="C8" s="944"/>
      <c r="D8" s="1259" t="s">
        <v>1040</v>
      </c>
    </row>
    <row r="9" spans="1:4" ht="33.75" customHeight="1">
      <c r="A9" s="942" t="s">
        <v>1041</v>
      </c>
      <c r="B9" s="1477"/>
      <c r="C9" s="944"/>
      <c r="D9" s="1259" t="s">
        <v>1042</v>
      </c>
    </row>
    <row r="10" spans="1:4" ht="33.75" customHeight="1">
      <c r="A10" s="942" t="s">
        <v>1043</v>
      </c>
      <c r="B10" s="1477"/>
      <c r="C10" s="944"/>
      <c r="D10" s="1259" t="s">
        <v>1044</v>
      </c>
    </row>
    <row r="11" spans="1:4" ht="33.75" customHeight="1">
      <c r="A11" s="942" t="s">
        <v>1045</v>
      </c>
      <c r="B11" s="1477"/>
      <c r="C11" s="944"/>
      <c r="D11" s="1259" t="s">
        <v>1046</v>
      </c>
    </row>
    <row r="12" spans="1:4" ht="33.75" customHeight="1">
      <c r="A12" s="942" t="s">
        <v>1047</v>
      </c>
      <c r="B12" s="1477"/>
      <c r="C12" s="944"/>
      <c r="D12" s="945"/>
    </row>
    <row r="13" spans="1:4" ht="33.75" customHeight="1">
      <c r="A13" s="942" t="s">
        <v>1041</v>
      </c>
      <c r="B13" s="943" t="s">
        <v>57</v>
      </c>
      <c r="C13" s="944"/>
      <c r="D13" s="1259" t="s">
        <v>1048</v>
      </c>
    </row>
    <row r="14" spans="1:4" ht="33.75" customHeight="1">
      <c r="A14" s="942" t="s">
        <v>1049</v>
      </c>
      <c r="B14" s="1477" t="s">
        <v>757</v>
      </c>
      <c r="C14" s="944"/>
      <c r="D14" s="1261"/>
    </row>
    <row r="15" spans="1:4" ht="33.75" customHeight="1">
      <c r="A15" s="942" t="s">
        <v>1050</v>
      </c>
      <c r="B15" s="1477"/>
      <c r="C15" s="944"/>
      <c r="D15" s="1262"/>
    </row>
    <row r="16" spans="1:4" ht="57" customHeight="1">
      <c r="A16" s="942" t="s">
        <v>1051</v>
      </c>
      <c r="B16" s="1477"/>
      <c r="C16" s="944"/>
      <c r="D16" s="1259" t="s">
        <v>1052</v>
      </c>
    </row>
    <row r="17" spans="1:4" ht="35.25" customHeight="1">
      <c r="A17" s="942" t="s">
        <v>1053</v>
      </c>
      <c r="B17" s="943" t="s">
        <v>15</v>
      </c>
      <c r="C17" s="944"/>
      <c r="D17" s="1261"/>
    </row>
    <row r="18" spans="1:4" ht="35.25" customHeight="1">
      <c r="A18" s="942" t="s">
        <v>1054</v>
      </c>
      <c r="B18" s="943" t="s">
        <v>1055</v>
      </c>
      <c r="C18" s="944"/>
      <c r="D18" s="1259" t="s">
        <v>1056</v>
      </c>
    </row>
    <row r="19" spans="1:4" ht="35.25" customHeight="1">
      <c r="A19" s="942" t="s">
        <v>1057</v>
      </c>
      <c r="B19" s="943" t="s">
        <v>1117</v>
      </c>
      <c r="C19" s="944"/>
      <c r="D19" s="1259"/>
    </row>
    <row r="20" spans="1:4" ht="33" customHeight="1" thickBot="1">
      <c r="A20" s="1263" t="s">
        <v>268</v>
      </c>
      <c r="B20" s="1264"/>
      <c r="C20" s="1265">
        <f>SUM(C7:C18)</f>
        <v>0</v>
      </c>
      <c r="D20" s="1266"/>
    </row>
    <row r="21" spans="1:4" ht="21.75" customHeight="1">
      <c r="A21" s="1267"/>
      <c r="B21" s="1267"/>
      <c r="C21" s="1268"/>
      <c r="D21" s="371"/>
    </row>
    <row r="22" spans="1:4" s="141" customFormat="1" ht="26.45" customHeight="1">
      <c r="A22" s="372" t="s">
        <v>253</v>
      </c>
      <c r="B22" s="372"/>
      <c r="C22" s="967" t="s">
        <v>254</v>
      </c>
    </row>
    <row r="23" spans="1:4" s="141" customFormat="1" ht="26.45" customHeight="1">
      <c r="A23" s="372" t="s">
        <v>648</v>
      </c>
      <c r="B23" s="372"/>
      <c r="C23" s="967"/>
      <c r="D23" s="143"/>
    </row>
    <row r="24" spans="1:4" ht="18.95" customHeight="1"/>
  </sheetData>
  <mergeCells count="10">
    <mergeCell ref="B7:B12"/>
    <mergeCell ref="B14:B16"/>
    <mergeCell ref="A1:D1"/>
    <mergeCell ref="A2:D2"/>
    <mergeCell ref="A3:D3"/>
    <mergeCell ref="A4:B4"/>
    <mergeCell ref="A5:A6"/>
    <mergeCell ref="B5:B6"/>
    <mergeCell ref="C5:C6"/>
    <mergeCell ref="D5:D6"/>
  </mergeCells>
  <phoneticPr fontId="14" type="noConversion"/>
  <pageMargins left="0" right="0" top="0" bottom="0" header="0" footer="0"/>
  <pageSetup paperSize="0" scale="69" fitToWidth="0" fitToHeight="0" orientation="landscape" horizontalDpi="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7" workbookViewId="0">
      <selection activeCell="J6" sqref="J6"/>
    </sheetView>
  </sheetViews>
  <sheetFormatPr defaultColWidth="8.875" defaultRowHeight="16.5"/>
  <cols>
    <col min="1" max="1" width="6" style="28" customWidth="1"/>
    <col min="2" max="2" width="5.125" style="28" customWidth="1"/>
    <col min="3" max="3" width="8.875" style="28" customWidth="1"/>
    <col min="4" max="6" width="16.625" style="28" customWidth="1"/>
    <col min="7" max="7" width="23" style="28" bestFit="1" customWidth="1"/>
    <col min="8" max="8" width="8.875" style="28" customWidth="1"/>
    <col min="9" max="16384" width="8.875" style="28"/>
  </cols>
  <sheetData>
    <row r="1" spans="1:7">
      <c r="A1" s="103" t="s">
        <v>162</v>
      </c>
    </row>
    <row r="2" spans="1:7" s="104" customFormat="1" ht="25.5">
      <c r="A2" s="1289" t="s">
        <v>0</v>
      </c>
      <c r="B2" s="1289"/>
      <c r="C2" s="1289"/>
      <c r="D2" s="1289"/>
      <c r="E2" s="1289"/>
      <c r="F2" s="1289"/>
      <c r="G2" s="1289"/>
    </row>
    <row r="3" spans="1:7" s="104" customFormat="1" ht="25.5">
      <c r="A3" s="1289" t="s">
        <v>163</v>
      </c>
      <c r="B3" s="1289"/>
      <c r="C3" s="1289"/>
      <c r="D3" s="1289"/>
      <c r="E3" s="1289"/>
      <c r="F3" s="1289"/>
      <c r="G3" s="1289"/>
    </row>
    <row r="4" spans="1:7" s="43" customFormat="1" ht="20.100000000000001" customHeight="1" thickBot="1">
      <c r="A4" s="1290" t="s">
        <v>1072</v>
      </c>
      <c r="B4" s="1290"/>
      <c r="C4" s="1290"/>
      <c r="D4" s="1290"/>
      <c r="E4" s="1290"/>
      <c r="F4" s="1290"/>
      <c r="G4" s="105" t="s">
        <v>164</v>
      </c>
    </row>
    <row r="5" spans="1:7" s="43" customFormat="1" ht="39.75" thickBot="1">
      <c r="A5" s="1286" t="s">
        <v>165</v>
      </c>
      <c r="B5" s="1286"/>
      <c r="C5" s="1286"/>
      <c r="D5" s="106" t="s">
        <v>1073</v>
      </c>
      <c r="E5" s="106" t="s">
        <v>1074</v>
      </c>
      <c r="F5" s="106" t="s">
        <v>1075</v>
      </c>
      <c r="G5" s="106" t="s">
        <v>1076</v>
      </c>
    </row>
    <row r="6" spans="1:7" s="108" customFormat="1" ht="20.25" customHeight="1" thickBot="1">
      <c r="A6" s="1285" t="s">
        <v>166</v>
      </c>
      <c r="B6" s="1285"/>
      <c r="C6" s="1285"/>
      <c r="D6" s="107"/>
      <c r="E6" s="107"/>
      <c r="F6" s="107"/>
      <c r="G6" s="107">
        <f t="shared" ref="G6:G14" si="0">D6-E6</f>
        <v>0</v>
      </c>
    </row>
    <row r="7" spans="1:7" s="108" customFormat="1" ht="20.25" thickBot="1">
      <c r="A7" s="1291" t="s">
        <v>167</v>
      </c>
      <c r="B7" s="1291"/>
      <c r="C7" s="1291"/>
      <c r="D7" s="107"/>
      <c r="E7" s="107"/>
      <c r="F7" s="107"/>
      <c r="G7" s="107">
        <f t="shared" si="0"/>
        <v>0</v>
      </c>
    </row>
    <row r="8" spans="1:7" s="108" customFormat="1" ht="20.25" thickBot="1">
      <c r="A8" s="1285" t="s">
        <v>168</v>
      </c>
      <c r="B8" s="1285"/>
      <c r="C8" s="1285"/>
      <c r="D8" s="107"/>
      <c r="E8" s="107"/>
      <c r="F8" s="107"/>
      <c r="G8" s="107">
        <f t="shared" si="0"/>
        <v>0</v>
      </c>
    </row>
    <row r="9" spans="1:7" s="108" customFormat="1" ht="20.25" customHeight="1" thickBot="1">
      <c r="A9" s="1285" t="s">
        <v>169</v>
      </c>
      <c r="B9" s="1285"/>
      <c r="C9" s="1285"/>
      <c r="D9" s="107"/>
      <c r="E9" s="107"/>
      <c r="F9" s="107"/>
      <c r="G9" s="107">
        <f t="shared" si="0"/>
        <v>0</v>
      </c>
    </row>
    <row r="10" spans="1:7" s="108" customFormat="1" ht="20.25" thickBot="1">
      <c r="A10" s="1285" t="s">
        <v>170</v>
      </c>
      <c r="B10" s="1285"/>
      <c r="C10" s="1285"/>
      <c r="D10" s="107"/>
      <c r="E10" s="107"/>
      <c r="F10" s="107"/>
      <c r="G10" s="107">
        <f t="shared" si="0"/>
        <v>0</v>
      </c>
    </row>
    <row r="11" spans="1:7" s="108" customFormat="1" ht="20.25" thickBot="1">
      <c r="A11" s="1285" t="s">
        <v>171</v>
      </c>
      <c r="B11" s="1285"/>
      <c r="C11" s="1285"/>
      <c r="D11" s="107"/>
      <c r="E11" s="107"/>
      <c r="F11" s="107"/>
      <c r="G11" s="107">
        <f t="shared" si="0"/>
        <v>0</v>
      </c>
    </row>
    <row r="12" spans="1:7" s="108" customFormat="1" ht="20.25" thickBot="1">
      <c r="A12" s="1287" t="s">
        <v>172</v>
      </c>
      <c r="B12" s="1287"/>
      <c r="C12" s="1287"/>
      <c r="D12" s="107"/>
      <c r="E12" s="107"/>
      <c r="F12" s="107"/>
      <c r="G12" s="107">
        <f t="shared" si="0"/>
        <v>0</v>
      </c>
    </row>
    <row r="13" spans="1:7" s="108" customFormat="1" ht="20.25" customHeight="1" thickBot="1">
      <c r="A13" s="1285" t="s">
        <v>173</v>
      </c>
      <c r="B13" s="1285"/>
      <c r="C13" s="1285"/>
      <c r="D13" s="107"/>
      <c r="E13" s="107"/>
      <c r="F13" s="107"/>
      <c r="G13" s="107">
        <f t="shared" si="0"/>
        <v>0</v>
      </c>
    </row>
    <row r="14" spans="1:7" s="108" customFormat="1" ht="20.25" thickBot="1">
      <c r="A14" s="1285" t="s">
        <v>174</v>
      </c>
      <c r="B14" s="1285"/>
      <c r="C14" s="1285"/>
      <c r="D14" s="107"/>
      <c r="E14" s="107"/>
      <c r="F14" s="107"/>
      <c r="G14" s="107">
        <f t="shared" si="0"/>
        <v>0</v>
      </c>
    </row>
    <row r="15" spans="1:7" s="27" customFormat="1" ht="20.25" thickBot="1">
      <c r="A15" s="1286" t="s">
        <v>175</v>
      </c>
      <c r="B15" s="1286"/>
      <c r="C15" s="1286"/>
      <c r="D15" s="107">
        <f>SUM(D6:D14)</f>
        <v>0</v>
      </c>
      <c r="E15" s="107">
        <f>SUM(E6:E14)</f>
        <v>0</v>
      </c>
      <c r="F15" s="107">
        <f>SUM(F6:F14)</f>
        <v>0</v>
      </c>
      <c r="G15" s="107">
        <f>F15-D15</f>
        <v>0</v>
      </c>
    </row>
    <row r="16" spans="1:7" s="43" customFormat="1" ht="24" customHeight="1" thickBot="1">
      <c r="A16" s="1286" t="s">
        <v>176</v>
      </c>
      <c r="B16" s="1287" t="s">
        <v>177</v>
      </c>
      <c r="C16" s="1287"/>
      <c r="D16" s="1287"/>
      <c r="E16" s="1287"/>
      <c r="F16" s="1287"/>
      <c r="G16" s="1287"/>
    </row>
    <row r="17" spans="1:7" s="43" customFormat="1" ht="24" customHeight="1" thickBot="1">
      <c r="A17" s="1286"/>
      <c r="B17" s="1287" t="s">
        <v>178</v>
      </c>
      <c r="C17" s="1287"/>
      <c r="D17" s="1287"/>
      <c r="E17" s="1287"/>
      <c r="F17" s="1287"/>
      <c r="G17" s="1287"/>
    </row>
    <row r="18" spans="1:7" s="43" customFormat="1" ht="44.25" customHeight="1" thickBot="1">
      <c r="A18" s="1286"/>
      <c r="B18" s="1287" t="s">
        <v>179</v>
      </c>
      <c r="C18" s="1287"/>
      <c r="D18" s="1287"/>
      <c r="E18" s="1287"/>
      <c r="F18" s="1287"/>
      <c r="G18" s="1287"/>
    </row>
    <row r="19" spans="1:7" s="43" customFormat="1" ht="44.25" customHeight="1" thickBot="1">
      <c r="A19" s="1286"/>
      <c r="B19" s="1288" t="s">
        <v>180</v>
      </c>
      <c r="C19" s="1288"/>
      <c r="D19" s="1288"/>
      <c r="E19" s="1288"/>
      <c r="F19" s="1288"/>
      <c r="G19" s="1288"/>
    </row>
    <row r="20" spans="1:7" s="43" customFormat="1" ht="19.5">
      <c r="A20" s="43" t="s">
        <v>181</v>
      </c>
    </row>
    <row r="21" spans="1:7" s="104" customFormat="1" ht="19.5">
      <c r="A21" s="43" t="s">
        <v>182</v>
      </c>
    </row>
    <row r="22" spans="1:7" s="104" customFormat="1" ht="19.5">
      <c r="A22" s="1282" t="s">
        <v>183</v>
      </c>
      <c r="B22" s="1282"/>
      <c r="C22" s="1282"/>
      <c r="D22" s="1282"/>
      <c r="E22" s="1282"/>
      <c r="F22" s="1282"/>
    </row>
    <row r="23" spans="1:7" s="104" customFormat="1" ht="19.5">
      <c r="A23" s="1283" t="s">
        <v>184</v>
      </c>
      <c r="B23" s="1283"/>
      <c r="C23" s="1283"/>
      <c r="D23" s="1283"/>
      <c r="E23" s="1283"/>
      <c r="F23" s="1283"/>
      <c r="G23" s="1283"/>
    </row>
    <row r="24" spans="1:7" s="104" customFormat="1">
      <c r="A24" s="1284"/>
      <c r="B24" s="1284"/>
      <c r="C24" s="1284"/>
      <c r="D24" s="1284"/>
      <c r="E24" s="1284"/>
      <c r="F24" s="1284"/>
      <c r="G24" s="1284"/>
    </row>
    <row r="25" spans="1:7" ht="19.5">
      <c r="A25" s="27"/>
    </row>
    <row r="26" spans="1:7" ht="19.5">
      <c r="A26" s="27"/>
    </row>
    <row r="27" spans="1:7" ht="19.5">
      <c r="A27" s="27"/>
    </row>
    <row r="28" spans="1:7" ht="19.5">
      <c r="A28" s="27"/>
    </row>
    <row r="29" spans="1:7" ht="19.5">
      <c r="A29" s="27"/>
    </row>
    <row r="30" spans="1:7" ht="19.5">
      <c r="A30" s="27"/>
    </row>
    <row r="31" spans="1:7" ht="19.5">
      <c r="A31" s="27"/>
    </row>
    <row r="32" spans="1:7" ht="19.5">
      <c r="A32" s="27"/>
    </row>
    <row r="33" spans="1:1" ht="19.5">
      <c r="A33" s="27"/>
    </row>
    <row r="34" spans="1:1" ht="19.5">
      <c r="A34" s="27"/>
    </row>
    <row r="35" spans="1:1" ht="19.5">
      <c r="A35" s="27"/>
    </row>
    <row r="36" spans="1:1" ht="19.5">
      <c r="A36" s="27"/>
    </row>
    <row r="37" spans="1:1" ht="19.5">
      <c r="A37" s="27"/>
    </row>
    <row r="38" spans="1:1" ht="19.5">
      <c r="A38" s="27"/>
    </row>
  </sheetData>
  <mergeCells count="22">
    <mergeCell ref="A13:C13"/>
    <mergeCell ref="A2:G2"/>
    <mergeCell ref="A3:G3"/>
    <mergeCell ref="A4:F4"/>
    <mergeCell ref="A5:C5"/>
    <mergeCell ref="A6:C6"/>
    <mergeCell ref="A7:C7"/>
    <mergeCell ref="A8:C8"/>
    <mergeCell ref="A9:C9"/>
    <mergeCell ref="A10:C10"/>
    <mergeCell ref="A11:C11"/>
    <mergeCell ref="A12:C12"/>
    <mergeCell ref="A22:F22"/>
    <mergeCell ref="A23:G23"/>
    <mergeCell ref="A24:G24"/>
    <mergeCell ref="A14:C14"/>
    <mergeCell ref="A15:C15"/>
    <mergeCell ref="A16:A19"/>
    <mergeCell ref="B16:G16"/>
    <mergeCell ref="B17:G17"/>
    <mergeCell ref="B18:G18"/>
    <mergeCell ref="B19:G19"/>
  </mergeCells>
  <phoneticPr fontId="14" type="noConversion"/>
  <pageMargins left="0.59055118110236182" right="0.39370078740157505" top="0.55118110236220452" bottom="0.19685039370078702" header="0.511811023622047" footer="0.19685039370078702"/>
  <pageSetup paperSize="0" scale="93" fitToWidth="0" fitToHeight="0" orientation="portrait"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topLeftCell="A10" workbookViewId="0">
      <selection activeCell="E11" sqref="E11"/>
    </sheetView>
  </sheetViews>
  <sheetFormatPr defaultRowHeight="19.5"/>
  <cols>
    <col min="1" max="1" width="12.25" style="27" customWidth="1"/>
    <col min="2" max="2" width="16.125" style="28" customWidth="1"/>
    <col min="3" max="3" width="6.5" style="111" customWidth="1"/>
    <col min="4" max="4" width="11.375" style="28" customWidth="1"/>
    <col min="5" max="5" width="14.25" style="28" bestFit="1" customWidth="1"/>
    <col min="6" max="6" width="10.5" style="27" customWidth="1"/>
    <col min="7" max="7" width="13.125" style="27" customWidth="1"/>
    <col min="8" max="8" width="14.125" style="27" customWidth="1"/>
    <col min="9" max="9" width="11.25" style="27" customWidth="1"/>
    <col min="10" max="10" width="13.25" style="27" bestFit="1" customWidth="1"/>
    <col min="11" max="12" width="8.625" style="27" customWidth="1"/>
    <col min="13" max="13" width="12.625" style="111" customWidth="1"/>
    <col min="14" max="14" width="9" style="27" customWidth="1"/>
    <col min="15" max="16384" width="9" style="27"/>
  </cols>
  <sheetData>
    <row r="1" spans="1:13" ht="24.75" customHeight="1">
      <c r="A1" s="110" t="s">
        <v>185</v>
      </c>
      <c r="C1" s="111" t="s">
        <v>186</v>
      </c>
      <c r="E1" s="27"/>
    </row>
    <row r="2" spans="1:13" ht="24.75" customHeight="1">
      <c r="A2" s="110"/>
      <c r="E2" s="1305" t="s">
        <v>187</v>
      </c>
      <c r="F2" s="1305"/>
      <c r="G2" s="1305"/>
      <c r="H2" s="1305"/>
      <c r="I2" s="1305"/>
    </row>
    <row r="3" spans="1:13" ht="24.75" customHeight="1">
      <c r="A3" s="1284"/>
      <c r="B3" s="1284"/>
      <c r="C3" s="1284"/>
      <c r="E3" s="1305" t="s">
        <v>188</v>
      </c>
      <c r="F3" s="1305"/>
      <c r="G3" s="1305"/>
      <c r="H3" s="1305"/>
      <c r="I3" s="1305"/>
    </row>
    <row r="4" spans="1:13" ht="24.75" customHeight="1" thickBot="1">
      <c r="A4" s="28"/>
      <c r="E4" s="1306" t="s">
        <v>1077</v>
      </c>
      <c r="F4" s="1306"/>
      <c r="G4" s="1306"/>
      <c r="H4" s="1306"/>
      <c r="I4" s="1306"/>
      <c r="K4" s="1307" t="s">
        <v>98</v>
      </c>
      <c r="L4" s="1307"/>
      <c r="M4" s="1307"/>
    </row>
    <row r="5" spans="1:13" s="28" customFormat="1" ht="21" customHeight="1" thickTop="1" thickBot="1">
      <c r="A5" s="1308" t="s">
        <v>189</v>
      </c>
      <c r="B5" s="1309" t="s">
        <v>190</v>
      </c>
      <c r="C5" s="113" t="s">
        <v>191</v>
      </c>
      <c r="D5" s="1309" t="s">
        <v>192</v>
      </c>
      <c r="E5" s="113" t="s">
        <v>193</v>
      </c>
      <c r="F5" s="113" t="s">
        <v>194</v>
      </c>
      <c r="G5" s="113" t="s">
        <v>195</v>
      </c>
      <c r="H5" s="114" t="s">
        <v>196</v>
      </c>
      <c r="I5" s="114"/>
      <c r="J5" s="114"/>
      <c r="K5" s="1309" t="s">
        <v>197</v>
      </c>
      <c r="L5" s="113" t="s">
        <v>198</v>
      </c>
      <c r="M5" s="1310" t="s">
        <v>199</v>
      </c>
    </row>
    <row r="6" spans="1:13" s="28" customFormat="1" ht="21" customHeight="1" thickTop="1">
      <c r="A6" s="1308"/>
      <c r="B6" s="1309"/>
      <c r="C6" s="115" t="s">
        <v>200</v>
      </c>
      <c r="D6" s="1309"/>
      <c r="E6" s="115" t="s">
        <v>201</v>
      </c>
      <c r="F6" s="115" t="s">
        <v>202</v>
      </c>
      <c r="G6" s="115" t="s">
        <v>203</v>
      </c>
      <c r="H6" s="115" t="s">
        <v>204</v>
      </c>
      <c r="I6" s="115" t="s">
        <v>205</v>
      </c>
      <c r="J6" s="115" t="s">
        <v>206</v>
      </c>
      <c r="K6" s="1309"/>
      <c r="L6" s="115" t="s">
        <v>207</v>
      </c>
      <c r="M6" s="1310"/>
    </row>
    <row r="7" spans="1:13" ht="21" customHeight="1">
      <c r="A7" s="1298" t="s">
        <v>208</v>
      </c>
      <c r="B7" s="1298"/>
      <c r="C7" s="116"/>
      <c r="D7" s="117"/>
      <c r="E7" s="118"/>
      <c r="F7" s="34"/>
      <c r="G7" s="34"/>
      <c r="H7" s="34"/>
      <c r="I7" s="34"/>
      <c r="J7" s="34"/>
      <c r="K7" s="34"/>
      <c r="L7" s="34"/>
      <c r="M7" s="119"/>
    </row>
    <row r="8" spans="1:13">
      <c r="A8" s="120"/>
      <c r="B8" s="121"/>
      <c r="C8" s="122"/>
      <c r="D8" s="122"/>
      <c r="E8" s="123"/>
      <c r="F8" s="124"/>
      <c r="G8" s="124"/>
      <c r="H8" s="125">
        <v>0</v>
      </c>
      <c r="I8" s="125">
        <v>0</v>
      </c>
      <c r="J8" s="125">
        <f>I8*H8</f>
        <v>0</v>
      </c>
      <c r="K8" s="124"/>
      <c r="L8" s="124"/>
      <c r="M8" s="126"/>
    </row>
    <row r="9" spans="1:13">
      <c r="A9" s="120"/>
      <c r="B9" s="127"/>
      <c r="C9" s="117"/>
      <c r="D9" s="117"/>
      <c r="E9" s="118"/>
      <c r="F9" s="34"/>
      <c r="G9" s="34"/>
      <c r="H9" s="128"/>
      <c r="I9" s="128"/>
      <c r="J9" s="129">
        <f>H9*I9</f>
        <v>0</v>
      </c>
      <c r="K9" s="34"/>
      <c r="L9" s="34"/>
      <c r="M9" s="119"/>
    </row>
    <row r="10" spans="1:13" ht="21" customHeight="1">
      <c r="A10" s="120"/>
      <c r="B10" s="127"/>
      <c r="C10" s="117"/>
      <c r="D10" s="117"/>
      <c r="E10" s="118"/>
      <c r="F10" s="34"/>
      <c r="G10" s="34"/>
      <c r="H10" s="128"/>
      <c r="I10" s="128"/>
      <c r="J10" s="129">
        <f>H10*I10</f>
        <v>0</v>
      </c>
      <c r="K10" s="34"/>
      <c r="L10" s="34"/>
      <c r="M10" s="119"/>
    </row>
    <row r="11" spans="1:13" ht="21" customHeight="1">
      <c r="A11" s="120"/>
      <c r="B11" s="127"/>
      <c r="C11" s="116"/>
      <c r="D11" s="117"/>
      <c r="E11" s="118"/>
      <c r="F11" s="34"/>
      <c r="G11" s="34"/>
      <c r="H11" s="34"/>
      <c r="I11" s="34"/>
      <c r="J11" s="34"/>
      <c r="K11" s="34"/>
      <c r="L11" s="34"/>
      <c r="M11" s="119"/>
    </row>
    <row r="12" spans="1:13" ht="21" customHeight="1">
      <c r="A12" s="120"/>
      <c r="B12" s="127"/>
      <c r="C12" s="116"/>
      <c r="D12" s="117"/>
      <c r="E12" s="118"/>
      <c r="F12" s="34"/>
      <c r="G12" s="34"/>
      <c r="H12" s="34"/>
      <c r="I12" s="34"/>
      <c r="J12" s="130">
        <f>SUM(J8:J11)</f>
        <v>0</v>
      </c>
      <c r="K12" s="34"/>
      <c r="L12" s="34"/>
      <c r="M12" s="119"/>
    </row>
    <row r="13" spans="1:13" ht="21" customHeight="1">
      <c r="A13" s="120"/>
      <c r="B13" s="127"/>
      <c r="C13" s="116"/>
      <c r="D13" s="117"/>
      <c r="E13" s="118"/>
      <c r="F13" s="34"/>
      <c r="G13" s="34"/>
      <c r="H13" s="34"/>
      <c r="I13" s="34"/>
      <c r="J13" s="34"/>
      <c r="K13" s="34"/>
      <c r="L13" s="34"/>
      <c r="M13" s="119"/>
    </row>
    <row r="14" spans="1:13" ht="21" customHeight="1">
      <c r="A14" s="120"/>
      <c r="B14" s="127"/>
      <c r="C14" s="116"/>
      <c r="D14" s="117"/>
      <c r="E14" s="118"/>
      <c r="F14" s="34"/>
      <c r="G14" s="34"/>
      <c r="H14" s="34"/>
      <c r="I14" s="34"/>
      <c r="J14" s="34"/>
      <c r="K14" s="34"/>
      <c r="L14" s="34"/>
      <c r="M14" s="119"/>
    </row>
    <row r="15" spans="1:13" s="43" customFormat="1" ht="24" customHeight="1">
      <c r="A15" s="1299" t="s">
        <v>209</v>
      </c>
      <c r="B15" s="1299"/>
      <c r="C15" s="1299"/>
      <c r="D15" s="1299"/>
      <c r="E15" s="1299"/>
      <c r="F15" s="1299"/>
      <c r="G15" s="1299"/>
      <c r="H15" s="1299"/>
      <c r="I15" s="1299"/>
      <c r="J15" s="1299"/>
      <c r="K15" s="1299"/>
      <c r="L15" s="1299"/>
      <c r="M15" s="1299"/>
    </row>
    <row r="16" spans="1:13" ht="21" customHeight="1">
      <c r="A16" s="1300" t="s">
        <v>210</v>
      </c>
      <c r="B16" s="1301" t="s">
        <v>211</v>
      </c>
      <c r="C16" s="1301" t="s">
        <v>212</v>
      </c>
      <c r="D16" s="1301" t="s">
        <v>213</v>
      </c>
      <c r="E16" s="1302" t="s">
        <v>214</v>
      </c>
      <c r="F16" s="1302"/>
      <c r="G16" s="1302"/>
      <c r="H16" s="1303" t="s">
        <v>215</v>
      </c>
      <c r="I16" s="1303" t="s">
        <v>216</v>
      </c>
      <c r="J16" s="1304" t="s">
        <v>217</v>
      </c>
      <c r="K16" s="1304"/>
      <c r="L16" s="1304"/>
      <c r="M16" s="1304"/>
    </row>
    <row r="17" spans="1:13" ht="21" customHeight="1">
      <c r="A17" s="1300"/>
      <c r="B17" s="1301"/>
      <c r="C17" s="1301"/>
      <c r="D17" s="1301"/>
      <c r="E17" s="1302"/>
      <c r="F17" s="1302"/>
      <c r="G17" s="1302"/>
      <c r="H17" s="1303"/>
      <c r="I17" s="1303"/>
      <c r="J17" s="1304"/>
      <c r="K17" s="1304"/>
      <c r="L17" s="1304"/>
      <c r="M17" s="1304"/>
    </row>
    <row r="18" spans="1:13" ht="21" customHeight="1">
      <c r="A18" s="131"/>
      <c r="B18" s="127"/>
      <c r="C18" s="116"/>
      <c r="D18" s="132"/>
      <c r="E18" s="1292"/>
      <c r="F18" s="1292"/>
      <c r="G18" s="1292"/>
      <c r="H18" s="34"/>
      <c r="I18" s="34"/>
      <c r="J18" s="1297" t="s">
        <v>218</v>
      </c>
      <c r="K18" s="1297"/>
      <c r="L18" s="1297"/>
      <c r="M18" s="1297"/>
    </row>
    <row r="19" spans="1:13" ht="21" customHeight="1">
      <c r="A19" s="133"/>
      <c r="B19" s="127"/>
      <c r="C19" s="116"/>
      <c r="D19" s="117"/>
      <c r="E19" s="1292"/>
      <c r="F19" s="1292"/>
      <c r="G19" s="1292"/>
      <c r="H19" s="34"/>
      <c r="I19" s="34"/>
      <c r="J19" s="1293"/>
      <c r="K19" s="1293"/>
      <c r="L19" s="1293"/>
      <c r="M19" s="1293"/>
    </row>
    <row r="20" spans="1:13" ht="21" customHeight="1">
      <c r="A20" s="133"/>
      <c r="B20" s="127"/>
      <c r="C20" s="116"/>
      <c r="D20" s="117"/>
      <c r="E20" s="1292"/>
      <c r="F20" s="1292"/>
      <c r="G20" s="1292"/>
      <c r="H20" s="34"/>
      <c r="I20" s="34"/>
      <c r="J20" s="1293"/>
      <c r="K20" s="1293"/>
      <c r="L20" s="1293"/>
      <c r="M20" s="1293"/>
    </row>
    <row r="21" spans="1:13" ht="21" customHeight="1">
      <c r="A21" s="133"/>
      <c r="B21" s="127"/>
      <c r="C21" s="116"/>
      <c r="D21" s="117"/>
      <c r="E21" s="1292"/>
      <c r="F21" s="1292"/>
      <c r="G21" s="1292"/>
      <c r="H21" s="34"/>
      <c r="I21" s="34"/>
      <c r="J21" s="1293"/>
      <c r="K21" s="1293"/>
      <c r="L21" s="1293"/>
      <c r="M21" s="1293"/>
    </row>
    <row r="22" spans="1:13" ht="21" customHeight="1">
      <c r="A22" s="133"/>
      <c r="B22" s="127"/>
      <c r="C22" s="116"/>
      <c r="D22" s="117"/>
      <c r="E22" s="1292"/>
      <c r="F22" s="1292"/>
      <c r="G22" s="1292"/>
      <c r="H22" s="34"/>
      <c r="I22" s="34"/>
      <c r="J22" s="1293"/>
      <c r="K22" s="1293"/>
      <c r="L22" s="1293"/>
      <c r="M22" s="1293"/>
    </row>
    <row r="23" spans="1:13" ht="21" customHeight="1" thickBot="1">
      <c r="A23" s="134"/>
      <c r="B23" s="1294" t="s">
        <v>100</v>
      </c>
      <c r="C23" s="1294"/>
      <c r="D23" s="135">
        <f>SUM(D18:D22)</f>
        <v>0</v>
      </c>
      <c r="E23" s="1295"/>
      <c r="F23" s="1295"/>
      <c r="G23" s="1295"/>
      <c r="H23" s="136"/>
      <c r="I23" s="136"/>
      <c r="J23" s="1296"/>
      <c r="K23" s="1296"/>
      <c r="L23" s="1296"/>
      <c r="M23" s="1296"/>
    </row>
    <row r="24" spans="1:13" s="140" customFormat="1" ht="27" customHeight="1" thickTop="1">
      <c r="A24" s="137" t="s">
        <v>219</v>
      </c>
      <c r="B24" s="137"/>
      <c r="C24" s="137"/>
      <c r="D24" s="137"/>
      <c r="E24" s="137"/>
      <c r="F24" s="137"/>
      <c r="G24" s="138" t="s">
        <v>220</v>
      </c>
      <c r="H24" s="138"/>
      <c r="I24" s="138"/>
      <c r="J24" s="138"/>
      <c r="K24" s="139"/>
    </row>
    <row r="25" spans="1:13" s="140" customFormat="1" ht="22.35" customHeight="1">
      <c r="A25" s="137"/>
      <c r="B25" s="137"/>
      <c r="C25" s="137"/>
      <c r="D25" s="137"/>
      <c r="E25" s="137"/>
      <c r="F25" s="137"/>
      <c r="G25" s="138"/>
      <c r="H25" s="138"/>
      <c r="I25" s="138"/>
      <c r="J25" s="138"/>
      <c r="K25" s="139"/>
    </row>
    <row r="26" spans="1:13" s="141" customFormat="1" ht="15.75">
      <c r="A26" s="141" t="s">
        <v>221</v>
      </c>
      <c r="C26" s="142"/>
      <c r="D26" s="142"/>
      <c r="E26" s="142"/>
    </row>
    <row r="27" spans="1:13" s="141" customFormat="1" ht="15.75">
      <c r="A27" s="143" t="s">
        <v>222</v>
      </c>
    </row>
    <row r="28" spans="1:13" s="141" customFormat="1" ht="15.75">
      <c r="A28" s="143" t="s">
        <v>223</v>
      </c>
    </row>
    <row r="29" spans="1:13" s="141" customFormat="1" ht="15.75">
      <c r="A29" s="141" t="s">
        <v>224</v>
      </c>
    </row>
    <row r="30" spans="1:13" ht="28.5" customHeight="1">
      <c r="A30" s="28"/>
    </row>
    <row r="31" spans="1:13">
      <c r="A31" s="28"/>
    </row>
    <row r="32" spans="1:13">
      <c r="A32" s="28"/>
    </row>
    <row r="33" spans="1:1">
      <c r="A33" s="28"/>
    </row>
    <row r="34" spans="1:1">
      <c r="A34" s="28"/>
    </row>
    <row r="35" spans="1:1">
      <c r="A35" s="28"/>
    </row>
    <row r="36" spans="1:1">
      <c r="A36" s="28"/>
    </row>
    <row r="37" spans="1:1">
      <c r="A37" s="28"/>
    </row>
    <row r="38" spans="1:1">
      <c r="A38" s="28"/>
    </row>
    <row r="39" spans="1:1">
      <c r="A39" s="28"/>
    </row>
    <row r="40" spans="1:1">
      <c r="A40" s="28"/>
    </row>
    <row r="41" spans="1:1">
      <c r="A41" s="28"/>
    </row>
    <row r="42" spans="1:1">
      <c r="A42" s="28"/>
    </row>
    <row r="43" spans="1:1">
      <c r="A43" s="28"/>
    </row>
    <row r="44" spans="1:1">
      <c r="A44" s="28"/>
    </row>
    <row r="45" spans="1:1">
      <c r="A45" s="28"/>
    </row>
    <row r="46" spans="1:1">
      <c r="A46" s="28"/>
    </row>
    <row r="47" spans="1:1">
      <c r="A47" s="28"/>
    </row>
    <row r="48" spans="1:1">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33">
    <mergeCell ref="A5:A6"/>
    <mergeCell ref="B5:B6"/>
    <mergeCell ref="D5:D6"/>
    <mergeCell ref="K5:K6"/>
    <mergeCell ref="M5:M6"/>
    <mergeCell ref="E2:I2"/>
    <mergeCell ref="A3:C3"/>
    <mergeCell ref="E3:I3"/>
    <mergeCell ref="E4:I4"/>
    <mergeCell ref="K4:M4"/>
    <mergeCell ref="A7:B7"/>
    <mergeCell ref="A15:M15"/>
    <mergeCell ref="A16:A17"/>
    <mergeCell ref="B16:B17"/>
    <mergeCell ref="C16:C17"/>
    <mergeCell ref="D16:D17"/>
    <mergeCell ref="E16:G17"/>
    <mergeCell ref="H16:H17"/>
    <mergeCell ref="I16:I17"/>
    <mergeCell ref="J16:M17"/>
    <mergeCell ref="E18:G18"/>
    <mergeCell ref="J18:M18"/>
    <mergeCell ref="E19:G19"/>
    <mergeCell ref="J19:M19"/>
    <mergeCell ref="E20:G20"/>
    <mergeCell ref="J20:M20"/>
    <mergeCell ref="E21:G21"/>
    <mergeCell ref="J21:M21"/>
    <mergeCell ref="E22:G22"/>
    <mergeCell ref="J22:M22"/>
    <mergeCell ref="B23:C23"/>
    <mergeCell ref="E23:G23"/>
    <mergeCell ref="J23:M23"/>
  </mergeCells>
  <phoneticPr fontId="14" type="noConversion"/>
  <pageMargins left="0.78740157480314998" right="0.51" top="0.51" bottom="0.5" header="0" footer="0"/>
  <pageSetup paperSize="0" scale="80" fitToWidth="0" fitToHeight="0" orientation="landscape"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C5" sqref="C5"/>
    </sheetView>
  </sheetViews>
  <sheetFormatPr defaultRowHeight="21.95" customHeight="1"/>
  <cols>
    <col min="1" max="6" width="17.625" style="144" customWidth="1"/>
    <col min="7" max="7" width="9" style="144" customWidth="1"/>
    <col min="8" max="8" width="25.625" style="144" customWidth="1"/>
    <col min="9" max="9" width="9" style="144" customWidth="1"/>
    <col min="10" max="16384" width="9" style="144"/>
  </cols>
  <sheetData>
    <row r="1" spans="1:6" ht="21.95" customHeight="1">
      <c r="A1" s="144" t="s">
        <v>225</v>
      </c>
      <c r="B1" s="145"/>
      <c r="D1" s="145"/>
      <c r="E1" s="145"/>
      <c r="F1" s="145"/>
    </row>
    <row r="2" spans="1:6" ht="21.95" customHeight="1">
      <c r="A2" s="1311" t="s">
        <v>0</v>
      </c>
      <c r="B2" s="1311"/>
      <c r="C2" s="1311"/>
      <c r="D2" s="1311"/>
      <c r="E2" s="1311"/>
      <c r="F2" s="1311"/>
    </row>
    <row r="3" spans="1:6" ht="21.95" customHeight="1">
      <c r="A3" s="1311" t="s">
        <v>14</v>
      </c>
      <c r="B3" s="1311"/>
      <c r="C3" s="1311"/>
      <c r="D3" s="1311"/>
      <c r="E3" s="1311"/>
      <c r="F3" s="1311"/>
    </row>
    <row r="4" spans="1:6" s="103" customFormat="1" ht="24.75" customHeight="1" thickBot="1">
      <c r="A4" s="1312"/>
      <c r="B4" s="1312"/>
      <c r="C4" s="1313" t="s">
        <v>1078</v>
      </c>
      <c r="D4" s="1313"/>
      <c r="E4" s="146"/>
      <c r="F4" s="147" t="s">
        <v>164</v>
      </c>
    </row>
    <row r="5" spans="1:6" ht="21.95" customHeight="1">
      <c r="A5" s="148" t="s">
        <v>226</v>
      </c>
      <c r="B5" s="149" t="s">
        <v>227</v>
      </c>
      <c r="C5" s="149" t="s">
        <v>228</v>
      </c>
      <c r="D5" s="149" t="s">
        <v>229</v>
      </c>
      <c r="E5" s="149" t="s">
        <v>230</v>
      </c>
      <c r="F5" s="150" t="s">
        <v>4</v>
      </c>
    </row>
    <row r="6" spans="1:6" ht="21.95" customHeight="1">
      <c r="A6" s="151"/>
      <c r="B6" s="152"/>
      <c r="C6" s="152"/>
      <c r="D6" s="152"/>
      <c r="E6" s="152"/>
      <c r="F6" s="153"/>
    </row>
    <row r="7" spans="1:6" ht="21.95" customHeight="1">
      <c r="A7" s="151"/>
      <c r="B7" s="152"/>
      <c r="C7" s="152"/>
      <c r="D7" s="152"/>
      <c r="E7" s="152"/>
      <c r="F7" s="153"/>
    </row>
    <row r="8" spans="1:6" ht="21.95" customHeight="1">
      <c r="A8" s="151"/>
      <c r="B8" s="152"/>
      <c r="C8" s="152"/>
      <c r="D8" s="152"/>
      <c r="E8" s="152"/>
      <c r="F8" s="153"/>
    </row>
    <row r="9" spans="1:6" ht="21.95" customHeight="1">
      <c r="A9" s="151"/>
      <c r="B9" s="152"/>
      <c r="C9" s="152"/>
      <c r="D9" s="152"/>
      <c r="E9" s="152"/>
      <c r="F9" s="153"/>
    </row>
    <row r="10" spans="1:6" ht="21.95" customHeight="1">
      <c r="A10" s="151"/>
      <c r="B10" s="152"/>
      <c r="C10" s="152"/>
      <c r="D10" s="152"/>
      <c r="E10" s="152"/>
      <c r="F10" s="153"/>
    </row>
    <row r="11" spans="1:6" ht="21.95" customHeight="1">
      <c r="A11" s="151"/>
      <c r="B11" s="152"/>
      <c r="C11" s="152"/>
      <c r="D11" s="152"/>
      <c r="E11" s="152"/>
      <c r="F11" s="153"/>
    </row>
    <row r="12" spans="1:6" ht="21.95" customHeight="1">
      <c r="A12" s="151"/>
      <c r="B12" s="152"/>
      <c r="C12" s="152"/>
      <c r="D12" s="152"/>
      <c r="E12" s="152"/>
      <c r="F12" s="153"/>
    </row>
    <row r="13" spans="1:6" ht="21.95" customHeight="1">
      <c r="A13" s="151"/>
      <c r="B13" s="152"/>
      <c r="C13" s="152"/>
      <c r="D13" s="152"/>
      <c r="E13" s="152"/>
      <c r="F13" s="153"/>
    </row>
    <row r="14" spans="1:6" ht="21.95" customHeight="1">
      <c r="A14" s="151"/>
      <c r="B14" s="152"/>
      <c r="C14" s="152"/>
      <c r="D14" s="152"/>
      <c r="E14" s="152"/>
      <c r="F14" s="153"/>
    </row>
    <row r="15" spans="1:6" ht="21.95" customHeight="1">
      <c r="A15" s="151"/>
      <c r="B15" s="152"/>
      <c r="C15" s="152"/>
      <c r="D15" s="152"/>
      <c r="E15" s="152"/>
      <c r="F15" s="153"/>
    </row>
    <row r="16" spans="1:6" ht="21.95" customHeight="1">
      <c r="A16" s="151"/>
      <c r="B16" s="152"/>
      <c r="C16" s="152"/>
      <c r="D16" s="152"/>
      <c r="E16" s="152"/>
      <c r="F16" s="153"/>
    </row>
    <row r="17" spans="1:6" ht="21.95" customHeight="1">
      <c r="A17" s="151"/>
      <c r="B17" s="152"/>
      <c r="C17" s="152"/>
      <c r="D17" s="152"/>
      <c r="E17" s="152"/>
      <c r="F17" s="153"/>
    </row>
    <row r="18" spans="1:6" ht="21.95" customHeight="1">
      <c r="A18" s="151"/>
      <c r="B18" s="152"/>
      <c r="C18" s="152"/>
      <c r="D18" s="152"/>
      <c r="E18" s="152"/>
      <c r="F18" s="153"/>
    </row>
    <row r="19" spans="1:6" ht="21.95" customHeight="1">
      <c r="A19" s="151"/>
      <c r="B19" s="152"/>
      <c r="C19" s="152"/>
      <c r="D19" s="152"/>
      <c r="E19" s="152"/>
      <c r="F19" s="153"/>
    </row>
    <row r="20" spans="1:6" ht="21.95" customHeight="1" thickBot="1">
      <c r="A20" s="154"/>
      <c r="B20" s="155"/>
      <c r="C20" s="155"/>
      <c r="D20" s="155"/>
      <c r="E20" s="155"/>
      <c r="F20" s="156"/>
    </row>
    <row r="21" spans="1:6" ht="21.95" customHeight="1">
      <c r="A21" s="144" t="s">
        <v>231</v>
      </c>
      <c r="D21" s="144" t="s">
        <v>220</v>
      </c>
    </row>
  </sheetData>
  <mergeCells count="4">
    <mergeCell ref="A2:F2"/>
    <mergeCell ref="A3:F3"/>
    <mergeCell ref="A4:B4"/>
    <mergeCell ref="C4:D4"/>
  </mergeCells>
  <phoneticPr fontId="14" type="noConversion"/>
  <printOptions horizontalCentered="1"/>
  <pageMargins left="0.74803149606299213" right="0.52" top="0.98425196850393704" bottom="0.78000000000000014" header="0.511811023622047" footer="0.511811023622047"/>
  <pageSetup paperSize="0" fitToWidth="0" fitToHeight="0" orientation="landscape" horizontalDpi="0" verticalDpi="0" copies="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3"/>
  <sheetViews>
    <sheetView workbookViewId="0">
      <selection activeCell="E22" sqref="E22"/>
    </sheetView>
  </sheetViews>
  <sheetFormatPr defaultRowHeight="16.5"/>
  <cols>
    <col min="1" max="1" width="24.625" style="158" customWidth="1"/>
    <col min="2" max="2" width="20.25" style="158" customWidth="1"/>
    <col min="3" max="3" width="18.75" style="158" customWidth="1"/>
    <col min="4" max="5" width="19.25" style="158" customWidth="1"/>
    <col min="6" max="6" width="20" style="158" customWidth="1"/>
    <col min="7" max="7" width="20.5" style="158" customWidth="1"/>
    <col min="8" max="8" width="21.375" style="158" customWidth="1"/>
    <col min="9" max="9" width="24.75" style="158" customWidth="1"/>
    <col min="10" max="10" width="19" style="158" customWidth="1"/>
    <col min="11" max="11" width="9" style="158" customWidth="1"/>
    <col min="12" max="16384" width="9" style="158"/>
  </cols>
  <sheetData>
    <row r="1" spans="1:11" ht="21">
      <c r="A1" s="146" t="s">
        <v>232</v>
      </c>
      <c r="B1" s="1284"/>
      <c r="C1" s="1284"/>
      <c r="D1" s="1284"/>
      <c r="E1" s="1284"/>
      <c r="F1" s="1284"/>
      <c r="G1" s="1284"/>
      <c r="H1" s="1284"/>
      <c r="I1" s="1284"/>
      <c r="J1" s="157"/>
    </row>
    <row r="2" spans="1:11" ht="21">
      <c r="A2" s="27"/>
      <c r="B2" s="1316" t="s">
        <v>0</v>
      </c>
      <c r="C2" s="1316"/>
      <c r="D2" s="1316"/>
      <c r="E2" s="1316"/>
      <c r="F2" s="1316"/>
      <c r="G2" s="1316"/>
      <c r="H2" s="1316"/>
      <c r="I2" s="1316"/>
      <c r="J2" s="157"/>
    </row>
    <row r="3" spans="1:11" ht="21">
      <c r="A3" s="146"/>
      <c r="B3" s="1317" t="s">
        <v>16</v>
      </c>
      <c r="C3" s="1317"/>
      <c r="D3" s="1317"/>
      <c r="E3" s="1317"/>
      <c r="F3" s="1317"/>
      <c r="G3" s="1317"/>
      <c r="H3" s="1317"/>
      <c r="I3" s="1317"/>
    </row>
    <row r="4" spans="1:11" ht="26.1" customHeight="1" thickBot="1">
      <c r="A4" s="159"/>
      <c r="B4" s="1318" t="s">
        <v>1079</v>
      </c>
      <c r="C4" s="1318"/>
      <c r="D4" s="1318"/>
      <c r="E4" s="1318"/>
      <c r="F4" s="1318"/>
      <c r="G4" s="1318"/>
      <c r="H4" s="1318"/>
      <c r="I4" s="1318"/>
    </row>
    <row r="5" spans="1:11" ht="23.25" customHeight="1" thickBot="1">
      <c r="A5" s="1319" t="s">
        <v>233</v>
      </c>
      <c r="B5" s="1320" t="s">
        <v>234</v>
      </c>
      <c r="C5" s="1320" t="s">
        <v>235</v>
      </c>
      <c r="D5" s="1320" t="s">
        <v>236</v>
      </c>
      <c r="E5" s="1321" t="s">
        <v>1080</v>
      </c>
      <c r="F5" s="1322" t="s">
        <v>237</v>
      </c>
      <c r="G5" s="1322"/>
      <c r="H5" s="1320" t="s">
        <v>238</v>
      </c>
      <c r="I5" s="1323" t="s">
        <v>239</v>
      </c>
    </row>
    <row r="6" spans="1:11" s="161" customFormat="1" ht="26.25" customHeight="1">
      <c r="A6" s="1319"/>
      <c r="B6" s="1320"/>
      <c r="C6" s="1320"/>
      <c r="D6" s="1320"/>
      <c r="E6" s="1321"/>
      <c r="F6" s="160" t="s">
        <v>240</v>
      </c>
      <c r="G6" s="160" t="s">
        <v>241</v>
      </c>
      <c r="H6" s="1320"/>
      <c r="I6" s="1323"/>
    </row>
    <row r="7" spans="1:11" ht="133.5" customHeight="1">
      <c r="A7" s="162" t="s">
        <v>242</v>
      </c>
      <c r="B7" s="163" t="s">
        <v>243</v>
      </c>
      <c r="C7" s="164"/>
      <c r="D7" s="165"/>
      <c r="E7" s="166"/>
      <c r="F7" s="167"/>
      <c r="G7" s="167"/>
      <c r="H7" s="168"/>
      <c r="I7" s="169"/>
    </row>
    <row r="8" spans="1:11" ht="135.75" customHeight="1" thickBot="1">
      <c r="A8" s="170" t="s">
        <v>242</v>
      </c>
      <c r="B8" s="171"/>
      <c r="C8" s="172"/>
      <c r="D8" s="173"/>
      <c r="E8" s="174"/>
      <c r="F8" s="175"/>
      <c r="G8" s="175"/>
      <c r="H8" s="176"/>
      <c r="I8" s="177"/>
    </row>
    <row r="9" spans="1:11" ht="15.75" customHeight="1">
      <c r="B9" s="178"/>
      <c r="C9" s="178"/>
      <c r="D9" s="179"/>
      <c r="E9" s="180"/>
      <c r="F9" s="181"/>
      <c r="G9" s="181"/>
      <c r="H9" s="181"/>
      <c r="I9" s="181"/>
    </row>
    <row r="10" spans="1:11" ht="27" customHeight="1">
      <c r="A10" s="1314" t="s">
        <v>244</v>
      </c>
      <c r="B10" s="1314"/>
      <c r="C10" s="1314"/>
      <c r="D10" s="1314"/>
      <c r="E10" s="1314"/>
      <c r="F10" s="1314"/>
      <c r="G10" s="1314"/>
      <c r="H10" s="1314"/>
      <c r="I10" s="182"/>
      <c r="J10" s="183"/>
    </row>
    <row r="11" spans="1:11" ht="27" customHeight="1">
      <c r="A11" s="184" t="s">
        <v>245</v>
      </c>
      <c r="B11" s="184" t="s">
        <v>246</v>
      </c>
      <c r="C11" s="184" t="s">
        <v>1081</v>
      </c>
      <c r="D11" s="185" t="s">
        <v>1082</v>
      </c>
      <c r="E11" s="185" t="s">
        <v>247</v>
      </c>
      <c r="F11" s="185" t="s">
        <v>248</v>
      </c>
      <c r="G11" s="185" t="s">
        <v>249</v>
      </c>
      <c r="H11" s="185" t="s">
        <v>1083</v>
      </c>
      <c r="I11" s="186" t="s">
        <v>250</v>
      </c>
      <c r="J11" s="187"/>
      <c r="K11" s="187"/>
    </row>
    <row r="12" spans="1:11" ht="27" customHeight="1">
      <c r="A12" s="1315" t="s">
        <v>243</v>
      </c>
      <c r="B12" s="184" t="s">
        <v>251</v>
      </c>
      <c r="C12" s="184"/>
      <c r="D12" s="188"/>
      <c r="E12" s="189"/>
      <c r="F12" s="189"/>
      <c r="G12" s="189"/>
      <c r="H12" s="190"/>
      <c r="I12" s="191">
        <f>SUM(D12:H12)</f>
        <v>0</v>
      </c>
      <c r="J12" s="192"/>
      <c r="K12" s="181"/>
    </row>
    <row r="13" spans="1:11" ht="27" customHeight="1">
      <c r="A13" s="1315"/>
      <c r="B13" s="184" t="s">
        <v>252</v>
      </c>
      <c r="C13" s="184"/>
      <c r="D13" s="188"/>
      <c r="E13" s="189"/>
      <c r="F13" s="189"/>
      <c r="G13" s="189"/>
      <c r="H13" s="190"/>
      <c r="I13" s="191">
        <f>SUM(D13:H13)</f>
        <v>0</v>
      </c>
      <c r="J13" s="192"/>
      <c r="K13" s="181"/>
    </row>
    <row r="14" spans="1:11" ht="27" customHeight="1">
      <c r="A14" s="1315"/>
      <c r="B14" s="184" t="s">
        <v>100</v>
      </c>
      <c r="C14" s="184">
        <f t="shared" ref="C14:I14" si="0">SUM(C12:C13)</f>
        <v>0</v>
      </c>
      <c r="D14" s="188">
        <f t="shared" si="0"/>
        <v>0</v>
      </c>
      <c r="E14" s="188">
        <f t="shared" si="0"/>
        <v>0</v>
      </c>
      <c r="F14" s="188">
        <f t="shared" si="0"/>
        <v>0</v>
      </c>
      <c r="G14" s="188">
        <f t="shared" si="0"/>
        <v>0</v>
      </c>
      <c r="H14" s="188">
        <f t="shared" si="0"/>
        <v>0</v>
      </c>
      <c r="I14" s="188">
        <f t="shared" si="0"/>
        <v>0</v>
      </c>
      <c r="J14" s="193"/>
      <c r="K14" s="181"/>
    </row>
    <row r="15" spans="1:11" ht="27" customHeight="1">
      <c r="A15" s="1292"/>
      <c r="B15" s="184" t="s">
        <v>251</v>
      </c>
      <c r="C15" s="184"/>
      <c r="D15" s="188"/>
      <c r="E15" s="188"/>
      <c r="F15" s="188"/>
      <c r="G15" s="188"/>
      <c r="H15" s="188"/>
      <c r="I15" s="194">
        <f>SUM(D15:H15)</f>
        <v>0</v>
      </c>
      <c r="J15" s="195"/>
    </row>
    <row r="16" spans="1:11" ht="27" customHeight="1">
      <c r="A16" s="1292"/>
      <c r="B16" s="184" t="s">
        <v>252</v>
      </c>
      <c r="C16" s="184"/>
      <c r="D16" s="188"/>
      <c r="E16" s="188"/>
      <c r="F16" s="188"/>
      <c r="G16" s="188"/>
      <c r="H16" s="188"/>
      <c r="I16" s="194">
        <f>SUM(D16:H16)</f>
        <v>0</v>
      </c>
      <c r="J16" s="195"/>
    </row>
    <row r="17" spans="1:10" ht="27" customHeight="1">
      <c r="A17" s="1292"/>
      <c r="B17" s="184" t="s">
        <v>100</v>
      </c>
      <c r="C17" s="184"/>
      <c r="D17" s="188">
        <f t="shared" ref="D17:I17" si="1">SUM(D15:D16)</f>
        <v>0</v>
      </c>
      <c r="E17" s="188">
        <f t="shared" si="1"/>
        <v>0</v>
      </c>
      <c r="F17" s="188">
        <f t="shared" si="1"/>
        <v>0</v>
      </c>
      <c r="G17" s="188">
        <f t="shared" si="1"/>
        <v>0</v>
      </c>
      <c r="H17" s="188">
        <f t="shared" si="1"/>
        <v>0</v>
      </c>
      <c r="I17" s="188">
        <f t="shared" si="1"/>
        <v>0</v>
      </c>
      <c r="J17" s="193"/>
    </row>
    <row r="18" spans="1:10" ht="27" customHeight="1">
      <c r="A18" s="196"/>
      <c r="B18" s="197"/>
      <c r="C18" s="193"/>
      <c r="D18" s="193"/>
      <c r="E18" s="193"/>
      <c r="F18" s="193"/>
      <c r="G18" s="193"/>
      <c r="H18" s="193"/>
      <c r="I18" s="193"/>
    </row>
    <row r="19" spans="1:10" s="137" customFormat="1" ht="27" customHeight="1">
      <c r="A19" s="198" t="s">
        <v>253</v>
      </c>
      <c r="C19" s="198"/>
      <c r="D19" s="198"/>
      <c r="E19" s="199" t="s">
        <v>254</v>
      </c>
      <c r="G19" s="138"/>
      <c r="H19" s="138"/>
      <c r="I19" s="138"/>
      <c r="J19" s="138"/>
    </row>
    <row r="20" spans="1:10" s="137" customFormat="1" ht="24" customHeight="1">
      <c r="A20" s="198" t="s">
        <v>255</v>
      </c>
      <c r="C20" s="198"/>
      <c r="D20" s="198"/>
      <c r="E20" s="198"/>
      <c r="F20" s="199"/>
      <c r="G20" s="138"/>
      <c r="H20" s="138"/>
      <c r="I20" s="138"/>
      <c r="J20" s="138"/>
    </row>
    <row r="21" spans="1:10" ht="30" customHeight="1">
      <c r="A21" s="158" t="s">
        <v>256</v>
      </c>
    </row>
    <row r="22" spans="1:10">
      <c r="A22" s="200" t="s">
        <v>257</v>
      </c>
      <c r="C22" s="200"/>
    </row>
    <row r="23" spans="1:10">
      <c r="A23" s="158" t="s">
        <v>258</v>
      </c>
    </row>
  </sheetData>
  <mergeCells count="15">
    <mergeCell ref="A10:H10"/>
    <mergeCell ref="A12:A14"/>
    <mergeCell ref="A15:A17"/>
    <mergeCell ref="B1:I1"/>
    <mergeCell ref="B2:I2"/>
    <mergeCell ref="B3:I3"/>
    <mergeCell ref="B4:I4"/>
    <mergeCell ref="A5:A6"/>
    <mergeCell ref="B5:B6"/>
    <mergeCell ref="C5:C6"/>
    <mergeCell ref="D5:D6"/>
    <mergeCell ref="E5:E6"/>
    <mergeCell ref="F5:G5"/>
    <mergeCell ref="H5:H6"/>
    <mergeCell ref="I5:I6"/>
  </mergeCells>
  <phoneticPr fontId="14" type="noConversion"/>
  <pageMargins left="0.59055118110236182" right="0" top="0.59055118110236204" bottom="0.59055118110236204" header="0.511811023622047" footer="0.511811023622047"/>
  <pageSetup paperSize="0" scale="68" fitToWidth="0" fitToHeight="0" orientation="landscape" horizontalDpi="0" verticalDpi="0" copies="0"/>
  <headerFooter alignWithMargins="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B5" sqref="B5:D5"/>
    </sheetView>
  </sheetViews>
  <sheetFormatPr defaultColWidth="10" defaultRowHeight="16.5"/>
  <cols>
    <col min="1" max="1" width="31.625" style="202" customWidth="1"/>
    <col min="2" max="3" width="16.625" style="202" customWidth="1"/>
    <col min="4" max="4" width="18.625" style="202" customWidth="1"/>
    <col min="5" max="5" width="6.375" style="202" customWidth="1"/>
    <col min="6" max="6" width="43.125" style="202" customWidth="1"/>
    <col min="7" max="7" width="33.875" style="202" customWidth="1"/>
    <col min="8" max="8" width="10" style="202" customWidth="1"/>
    <col min="9" max="16384" width="10" style="202"/>
  </cols>
  <sheetData>
    <row r="1" spans="1:8" ht="19.5">
      <c r="A1" s="201" t="s">
        <v>259</v>
      </c>
      <c r="B1" s="1324"/>
      <c r="C1" s="1324"/>
      <c r="D1" s="1324"/>
      <c r="E1" s="1324"/>
      <c r="F1" s="1324"/>
    </row>
    <row r="2" spans="1:8" ht="19.5">
      <c r="A2" s="1325" t="s">
        <v>0</v>
      </c>
      <c r="B2" s="1325"/>
      <c r="C2" s="1325"/>
      <c r="D2" s="1325"/>
      <c r="E2" s="1325"/>
      <c r="F2" s="1325"/>
    </row>
    <row r="3" spans="1:8" ht="18.95" customHeight="1">
      <c r="A3" s="1326" t="s">
        <v>260</v>
      </c>
      <c r="B3" s="1326"/>
      <c r="C3" s="1326"/>
      <c r="D3" s="1326"/>
      <c r="E3" s="1326"/>
      <c r="F3" s="1326"/>
    </row>
    <row r="4" spans="1:8" ht="20.45" customHeight="1">
      <c r="B4" s="1327" t="s">
        <v>1084</v>
      </c>
      <c r="C4" s="1327"/>
      <c r="D4" s="1327"/>
      <c r="E4" s="1327"/>
      <c r="F4" s="203" t="s">
        <v>261</v>
      </c>
    </row>
    <row r="5" spans="1:8" ht="32.450000000000003" customHeight="1">
      <c r="A5" s="1328" t="s">
        <v>262</v>
      </c>
      <c r="B5" s="1328" t="s">
        <v>263</v>
      </c>
      <c r="C5" s="1328"/>
      <c r="D5" s="1328"/>
      <c r="E5" s="1329" t="s">
        <v>264</v>
      </c>
      <c r="F5" s="1328" t="s">
        <v>265</v>
      </c>
    </row>
    <row r="6" spans="1:8" ht="45.75" customHeight="1">
      <c r="A6" s="1328"/>
      <c r="B6" s="204" t="s">
        <v>266</v>
      </c>
      <c r="C6" s="204" t="s">
        <v>267</v>
      </c>
      <c r="D6" s="204" t="s">
        <v>268</v>
      </c>
      <c r="E6" s="1329"/>
      <c r="F6" s="1328"/>
    </row>
    <row r="7" spans="1:8" ht="27" customHeight="1">
      <c r="A7" s="205"/>
      <c r="B7" s="205">
        <v>0</v>
      </c>
      <c r="C7" s="205">
        <v>0</v>
      </c>
      <c r="D7" s="205">
        <f>C7+B7</f>
        <v>0</v>
      </c>
      <c r="E7" s="206"/>
      <c r="F7" s="205"/>
    </row>
    <row r="8" spans="1:8" ht="27" customHeight="1">
      <c r="A8" s="205"/>
      <c r="B8" s="205"/>
      <c r="C8" s="205"/>
      <c r="D8" s="205"/>
      <c r="E8" s="206"/>
      <c r="F8" s="205"/>
    </row>
    <row r="9" spans="1:8" ht="27" customHeight="1">
      <c r="A9" s="207"/>
      <c r="B9" s="207"/>
      <c r="C9" s="207"/>
      <c r="D9" s="207"/>
      <c r="E9" s="208"/>
      <c r="F9" s="209" t="s">
        <v>218</v>
      </c>
    </row>
    <row r="10" spans="1:8" ht="27" customHeight="1">
      <c r="A10" s="205"/>
      <c r="B10" s="205"/>
      <c r="C10" s="205"/>
      <c r="D10" s="210"/>
      <c r="E10" s="206"/>
      <c r="F10" s="211" t="s">
        <v>218</v>
      </c>
    </row>
    <row r="11" spans="1:8" ht="27" customHeight="1">
      <c r="A11" s="212"/>
      <c r="B11" s="212"/>
      <c r="C11" s="212"/>
      <c r="D11" s="213"/>
      <c r="E11" s="214"/>
      <c r="F11" s="215" t="s">
        <v>218</v>
      </c>
    </row>
    <row r="12" spans="1:8" ht="27" customHeight="1">
      <c r="A12" s="205"/>
      <c r="B12" s="205"/>
      <c r="C12" s="205"/>
      <c r="D12" s="205"/>
      <c r="E12" s="206"/>
      <c r="F12" s="205"/>
    </row>
    <row r="13" spans="1:8" ht="27" customHeight="1">
      <c r="A13" s="210"/>
      <c r="B13" s="210"/>
      <c r="C13" s="210"/>
      <c r="D13" s="210"/>
      <c r="E13" s="216"/>
      <c r="F13" s="217" t="s">
        <v>218</v>
      </c>
    </row>
    <row r="14" spans="1:8" ht="27" customHeight="1">
      <c r="A14" s="210"/>
      <c r="B14" s="210"/>
      <c r="C14" s="210"/>
      <c r="D14" s="210"/>
      <c r="E14" s="216"/>
      <c r="F14" s="217"/>
    </row>
    <row r="15" spans="1:8" ht="27" customHeight="1">
      <c r="A15" s="210"/>
      <c r="B15" s="210"/>
      <c r="C15" s="210"/>
      <c r="D15" s="210"/>
      <c r="E15" s="216"/>
      <c r="F15" s="217" t="s">
        <v>218</v>
      </c>
    </row>
    <row r="16" spans="1:8" s="137" customFormat="1" ht="21.6" customHeight="1">
      <c r="A16" s="137" t="s">
        <v>253</v>
      </c>
      <c r="D16" s="138" t="s">
        <v>254</v>
      </c>
      <c r="E16" s="138"/>
      <c r="G16" s="139"/>
      <c r="H16" s="138"/>
    </row>
    <row r="17" spans="1:8" s="137" customFormat="1" ht="21.6" customHeight="1">
      <c r="D17" s="138"/>
      <c r="E17" s="138"/>
      <c r="G17" s="139"/>
      <c r="H17" s="138"/>
    </row>
    <row r="18" spans="1:8" s="137" customFormat="1" ht="21.6" customHeight="1">
      <c r="A18" s="137" t="s">
        <v>269</v>
      </c>
      <c r="D18" s="138"/>
      <c r="E18" s="138"/>
      <c r="G18" s="139"/>
      <c r="H18" s="138"/>
    </row>
    <row r="19" spans="1:8" s="137" customFormat="1" ht="21.95" customHeight="1">
      <c r="A19" s="218" t="s">
        <v>270</v>
      </c>
      <c r="D19" s="138"/>
      <c r="E19" s="138"/>
      <c r="G19" s="139"/>
      <c r="H19" s="138"/>
    </row>
    <row r="20" spans="1:8" s="219" customFormat="1" ht="21.95" customHeight="1">
      <c r="A20" s="219" t="s">
        <v>271</v>
      </c>
    </row>
    <row r="21" spans="1:8" s="219" customFormat="1" ht="21.95" customHeight="1">
      <c r="A21" s="219" t="s">
        <v>272</v>
      </c>
    </row>
    <row r="22" spans="1:8" s="219" customFormat="1" ht="21.95" customHeight="1">
      <c r="A22" s="219" t="s">
        <v>273</v>
      </c>
    </row>
    <row r="23" spans="1:8" s="219" customFormat="1" ht="15.75"/>
  </sheetData>
  <mergeCells count="8">
    <mergeCell ref="B1:F1"/>
    <mergeCell ref="A2:F2"/>
    <mergeCell ref="A3:F3"/>
    <mergeCell ref="B4:E4"/>
    <mergeCell ref="A5:A6"/>
    <mergeCell ref="B5:D5"/>
    <mergeCell ref="E5:E6"/>
    <mergeCell ref="F5:F6"/>
  </mergeCells>
  <phoneticPr fontId="14" type="noConversion"/>
  <printOptions horizontalCentered="1" verticalCentered="1"/>
  <pageMargins left="0" right="0" top="0.19685039370078702" bottom="0.19685039370078702" header="0.19685039370078702" footer="0.19685039370078702"/>
  <pageSetup paperSize="0" fitToWidth="0" fitToHeight="0" orientation="landscape"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F9" sqref="F9"/>
    </sheetView>
  </sheetViews>
  <sheetFormatPr defaultRowHeight="19.5"/>
  <cols>
    <col min="1" max="1" width="11.375" style="27" customWidth="1"/>
    <col min="2" max="2" width="12.625" style="27" customWidth="1"/>
    <col min="3" max="3" width="33.875" style="27" customWidth="1"/>
    <col min="4" max="4" width="18" style="27" customWidth="1"/>
    <col min="5" max="5" width="21.125" style="27" customWidth="1"/>
    <col min="6" max="6" width="35.125" style="27" customWidth="1"/>
    <col min="7" max="7" width="17.125" style="27" customWidth="1"/>
    <col min="8" max="8" width="9" style="27" customWidth="1"/>
    <col min="9" max="16384" width="9" style="27"/>
  </cols>
  <sheetData>
    <row r="1" spans="1:8" ht="26.1" customHeight="1">
      <c r="A1" s="220" t="s">
        <v>274</v>
      </c>
      <c r="B1" s="220"/>
      <c r="C1" s="220"/>
      <c r="F1" s="221"/>
      <c r="G1" s="222"/>
    </row>
    <row r="2" spans="1:8" ht="26.1" customHeight="1">
      <c r="A2" s="220"/>
      <c r="B2" s="220"/>
      <c r="C2" s="220"/>
      <c r="D2" s="1330" t="s">
        <v>275</v>
      </c>
      <c r="E2" s="1330"/>
      <c r="F2" s="221"/>
      <c r="G2" s="222"/>
    </row>
    <row r="3" spans="1:8">
      <c r="A3" s="223"/>
      <c r="B3" s="223"/>
      <c r="C3" s="1331" t="s">
        <v>276</v>
      </c>
      <c r="D3" s="1331"/>
      <c r="E3" s="1331"/>
      <c r="F3" s="1331"/>
      <c r="G3" s="222"/>
    </row>
    <row r="4" spans="1:8" ht="20.25" thickBot="1">
      <c r="A4" s="224"/>
      <c r="B4" s="224"/>
      <c r="C4" s="224"/>
      <c r="D4" s="1332" t="s">
        <v>1085</v>
      </c>
      <c r="E4" s="1332"/>
      <c r="F4" s="224"/>
      <c r="G4" s="225" t="s">
        <v>277</v>
      </c>
    </row>
    <row r="5" spans="1:8" s="43" customFormat="1" ht="26.25" customHeight="1" thickBot="1">
      <c r="A5" s="226" t="s">
        <v>264</v>
      </c>
      <c r="B5" s="227" t="s">
        <v>278</v>
      </c>
      <c r="C5" s="227" t="s">
        <v>279</v>
      </c>
      <c r="D5" s="226" t="s">
        <v>280</v>
      </c>
      <c r="E5" s="226" t="s">
        <v>281</v>
      </c>
      <c r="F5" s="226" t="s">
        <v>282</v>
      </c>
      <c r="G5" s="226" t="s">
        <v>283</v>
      </c>
    </row>
    <row r="6" spans="1:8" ht="41.25" customHeight="1">
      <c r="A6" s="228">
        <v>1</v>
      </c>
      <c r="B6" s="229"/>
      <c r="C6" s="230"/>
      <c r="D6" s="231"/>
      <c r="E6" s="229"/>
      <c r="F6" s="232"/>
      <c r="G6" s="233"/>
      <c r="H6" s="43"/>
    </row>
    <row r="7" spans="1:8" ht="41.25" customHeight="1">
      <c r="A7" s="234">
        <v>2</v>
      </c>
      <c r="B7" s="234"/>
      <c r="C7" s="235"/>
      <c r="D7" s="236"/>
      <c r="E7" s="234"/>
      <c r="F7" s="237"/>
      <c r="G7" s="237"/>
      <c r="H7" s="43"/>
    </row>
    <row r="8" spans="1:8" ht="41.25" customHeight="1">
      <c r="A8" s="238">
        <v>3</v>
      </c>
      <c r="B8" s="239"/>
      <c r="C8" s="240"/>
      <c r="D8" s="241"/>
      <c r="E8" s="242"/>
      <c r="F8" s="243"/>
      <c r="G8" s="244"/>
      <c r="H8" s="43"/>
    </row>
    <row r="9" spans="1:8" ht="41.25" customHeight="1">
      <c r="A9" s="234">
        <v>4</v>
      </c>
      <c r="B9" s="245"/>
      <c r="C9" s="246"/>
      <c r="D9" s="247"/>
      <c r="E9" s="248"/>
      <c r="F9" s="237"/>
      <c r="G9" s="249"/>
      <c r="H9" s="43"/>
    </row>
    <row r="10" spans="1:8" ht="41.25" customHeight="1">
      <c r="A10" s="234">
        <v>5</v>
      </c>
      <c r="B10" s="245"/>
      <c r="C10" s="246"/>
      <c r="D10" s="247"/>
      <c r="E10" s="248"/>
      <c r="F10" s="250"/>
      <c r="G10" s="249"/>
      <c r="H10" s="43"/>
    </row>
    <row r="11" spans="1:8" ht="41.25" customHeight="1">
      <c r="A11" s="234">
        <v>6</v>
      </c>
      <c r="B11" s="245"/>
      <c r="C11" s="246"/>
      <c r="D11" s="247"/>
      <c r="E11" s="248"/>
      <c r="F11" s="250"/>
      <c r="G11" s="249"/>
      <c r="H11" s="43"/>
    </row>
    <row r="12" spans="1:8" ht="41.25" customHeight="1">
      <c r="A12" s="234">
        <v>7</v>
      </c>
      <c r="B12" s="245"/>
      <c r="C12" s="251"/>
      <c r="D12" s="252"/>
      <c r="E12" s="248"/>
      <c r="F12" s="250"/>
      <c r="G12" s="249"/>
      <c r="H12" s="43"/>
    </row>
    <row r="13" spans="1:8" ht="41.25" customHeight="1">
      <c r="A13" s="253">
        <v>8</v>
      </c>
      <c r="B13" s="254"/>
      <c r="C13" s="255"/>
      <c r="D13" s="256"/>
      <c r="E13" s="257"/>
      <c r="F13" s="258"/>
      <c r="G13" s="259"/>
      <c r="H13" s="43"/>
    </row>
    <row r="14" spans="1:8" s="43" customFormat="1" ht="34.5" customHeight="1" thickBot="1">
      <c r="A14" s="260" t="s">
        <v>284</v>
      </c>
      <c r="B14" s="261"/>
      <c r="C14" s="262"/>
      <c r="D14" s="263">
        <f>SUM(D6:D12)</f>
        <v>0</v>
      </c>
      <c r="E14" s="264"/>
      <c r="F14" s="265"/>
      <c r="G14" s="266"/>
    </row>
    <row r="16" spans="1:8" s="270" customFormat="1" ht="21.6" customHeight="1">
      <c r="A16" s="267" t="s">
        <v>253</v>
      </c>
      <c r="B16" s="267"/>
      <c r="C16" s="267"/>
      <c r="D16" s="268" t="s">
        <v>254</v>
      </c>
      <c r="E16" s="268"/>
      <c r="F16" s="269"/>
      <c r="G16" s="269"/>
    </row>
    <row r="17" spans="1:7" s="270" customFormat="1" ht="21.6" customHeight="1">
      <c r="A17" s="267"/>
      <c r="B17" s="267"/>
      <c r="C17" s="267"/>
      <c r="D17" s="268"/>
      <c r="E17" s="268"/>
      <c r="F17" s="269"/>
      <c r="G17" s="269"/>
    </row>
    <row r="18" spans="1:7" s="2" customFormat="1" ht="56.45" customHeight="1">
      <c r="A18" s="1333" t="s">
        <v>285</v>
      </c>
      <c r="B18" s="1333"/>
      <c r="C18" s="1333"/>
      <c r="D18" s="1333"/>
      <c r="E18" s="1333"/>
      <c r="F18" s="1333"/>
      <c r="G18" s="1333"/>
    </row>
    <row r="19" spans="1:7">
      <c r="A19" s="28"/>
      <c r="B19" s="28"/>
      <c r="C19" s="28"/>
    </row>
  </sheetData>
  <mergeCells count="4">
    <mergeCell ref="D2:E2"/>
    <mergeCell ref="C3:F3"/>
    <mergeCell ref="D4:E4"/>
    <mergeCell ref="A18:G18"/>
  </mergeCells>
  <phoneticPr fontId="14" type="noConversion"/>
  <printOptions horizontalCentered="1"/>
  <pageMargins left="0.59055118110236182" right="0" top="0.47000000000000003" bottom="0" header="0" footer="0"/>
  <pageSetup paperSize="0" scale="86"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33</vt:i4>
      </vt:variant>
      <vt:variant>
        <vt:lpstr>已命名的範圍</vt:lpstr>
      </vt:variant>
      <vt:variant>
        <vt:i4>22</vt:i4>
      </vt:variant>
    </vt:vector>
  </HeadingPairs>
  <TitlesOfParts>
    <vt:vector size="55" baseType="lpstr">
      <vt:lpstr>分工表-行政單位</vt:lpstr>
      <vt:lpstr>學術單位填表說明</vt:lpstr>
      <vt:lpstr>2學雜費預估</vt:lpstr>
      <vt:lpstr>3設置及應用電腦經費概算表</vt:lpstr>
      <vt:lpstr>4公務車輛</vt:lpstr>
      <vt:lpstr>5申購單價500萬元以上儀器設備調查表</vt:lpstr>
      <vt:lpstr>6延續性工程</vt:lpstr>
      <vt:lpstr>7新興計畫調查表</vt:lpstr>
      <vt:lpstr>8重大修繕維護費調查表</vt:lpstr>
      <vt:lpstr>9辦公房舍</vt:lpstr>
      <vt:lpstr>10員工人數</vt:lpstr>
      <vt:lpstr>11校基人員薪資</vt:lpstr>
      <vt:lpstr>12用人費用明細表</vt:lpstr>
      <vt:lpstr>12-1用人費用彙計表</vt:lpstr>
      <vt:lpstr>12-2專兼任教師鐘點費需求表</vt:lpstr>
      <vt:lpstr>13派員出國計畫表</vt:lpstr>
      <vt:lpstr>14派員赴大陸計畫類別表</vt:lpstr>
      <vt:lpstr>15在職專班-學位班</vt:lpstr>
      <vt:lpstr>16建教推廣班及補助</vt:lpstr>
      <vt:lpstr>17委辦補助等計畫收支併列總表</vt:lpstr>
      <vt:lpstr>17-1招待所收支表</vt:lpstr>
      <vt:lpstr>17-2宿舍收支表_</vt:lpstr>
      <vt:lpstr>17-3其他場地收支表</vt:lpstr>
      <vt:lpstr>17-4自辦招生考試收支表</vt:lpstr>
      <vt:lpstr>18學生公費</vt:lpstr>
      <vt:lpstr>18-1學雜費減免</vt:lpstr>
      <vt:lpstr>19各項全校費用</vt:lpstr>
      <vt:lpstr>20報廢明細表</vt:lpstr>
      <vt:lpstr>21折舊費用-AB版</vt:lpstr>
      <vt:lpstr>22固定資產明細表</vt:lpstr>
      <vt:lpstr>固定資產明細表_範例</vt:lpstr>
      <vt:lpstr>22-1財產科目定義</vt:lpstr>
      <vt:lpstr>23雜項_利息_受贈_版權收入</vt:lpstr>
      <vt:lpstr>'11校基人員薪資'!Print_Area</vt:lpstr>
      <vt:lpstr>'12-1用人費用彙計表'!Print_Area</vt:lpstr>
      <vt:lpstr>'12用人費用明細表'!Print_Area</vt:lpstr>
      <vt:lpstr>'13派員出國計畫表'!Print_Area</vt:lpstr>
      <vt:lpstr>'15在職專班-學位班'!Print_Area</vt:lpstr>
      <vt:lpstr>'16建教推廣班及補助'!Print_Area</vt:lpstr>
      <vt:lpstr>'17-1招待所收支表'!Print_Area</vt:lpstr>
      <vt:lpstr>'17-2宿舍收支表_'!Print_Area</vt:lpstr>
      <vt:lpstr>'17-3其他場地收支表'!Print_Area</vt:lpstr>
      <vt:lpstr>'17-4自辦招生考試收支表'!Print_Area</vt:lpstr>
      <vt:lpstr>'17委辦補助等計畫收支併列總表'!Print_Area</vt:lpstr>
      <vt:lpstr>'18學生公費'!Print_Area</vt:lpstr>
      <vt:lpstr>'19各項全校費用'!Print_Area</vt:lpstr>
      <vt:lpstr>'20報廢明細表'!Print_Area</vt:lpstr>
      <vt:lpstr>'21折舊費用-AB版'!Print_Area</vt:lpstr>
      <vt:lpstr>'22固定資產明細表'!Print_Area</vt:lpstr>
      <vt:lpstr>'23雜項_利息_受贈_版權收入'!Print_Area</vt:lpstr>
      <vt:lpstr>'3設置及應用電腦經費概算表'!Print_Area</vt:lpstr>
      <vt:lpstr>'6延續性工程'!Print_Area</vt:lpstr>
      <vt:lpstr>'8重大修繕維護費調查表'!Print_Area</vt:lpstr>
      <vt:lpstr>固定資產明細表_範例!Print_Area</vt:lpstr>
      <vt:lpstr>固定資產明細表_範例!Print_Titles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2023-01-11T01:16:53Z</cp:lastPrinted>
  <dcterms:created xsi:type="dcterms:W3CDTF">2005-02-03T09:27:40Z</dcterms:created>
  <dcterms:modified xsi:type="dcterms:W3CDTF">2023-11-16T06:19:39Z</dcterms:modified>
</cp:coreProperties>
</file>