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5360" windowHeight="7920" activeTab="2"/>
  </bookViews>
  <sheets>
    <sheet name="(非學分班)管理費提撥單" sheetId="1" r:id="rId1"/>
    <sheet name="(學分班)管理費提撥單" sheetId="2" r:id="rId2"/>
    <sheet name="未使用校內場地管理提撥單" sheetId="3" r:id="rId3"/>
    <sheet name="DA類或I類管理提撥單" sheetId="4" r:id="rId4"/>
    <sheet name="管理費提撥單範本" sheetId="5" r:id="rId5"/>
  </sheets>
  <definedNames>
    <definedName name="_xlnm.Print_Area" localSheetId="0">'(非學分班)管理費提撥單'!$A:$D</definedName>
    <definedName name="_xlnm.Print_Area" localSheetId="1">'(學分班)管理費提撥單'!$A$1:$D$28</definedName>
    <definedName name="_xlnm.Print_Area" localSheetId="4">'管理費提撥單範本'!$A:$D</definedName>
  </definedNames>
  <calcPr fullCalcOnLoad="1"/>
</workbook>
</file>

<file path=xl/comments5.xml><?xml version="1.0" encoding="utf-8"?>
<comments xmlns="http://schemas.openxmlformats.org/spreadsheetml/2006/main">
  <authors>
    <author>a007</author>
  </authors>
  <commentList>
    <comment ref="B8" authorId="0">
      <text>
        <r>
          <rPr>
            <sz val="12"/>
            <color indexed="10"/>
            <rFont val="標楷體"/>
            <family val="4"/>
          </rPr>
          <t>請直接輸入核定計畫金額及管理費數</t>
        </r>
        <r>
          <rPr>
            <sz val="12"/>
            <rFont val="標楷體"/>
            <family val="4"/>
          </rPr>
          <t xml:space="preserve">
</t>
        </r>
      </text>
    </comment>
    <comment ref="B10" authorId="0">
      <text>
        <r>
          <rPr>
            <sz val="10"/>
            <color indexed="10"/>
            <rFont val="標楷體"/>
            <family val="4"/>
          </rPr>
          <t>依預算表核定編列比例填入</t>
        </r>
        <r>
          <rPr>
            <sz val="10"/>
            <rFont val="標楷體"/>
            <family val="4"/>
          </rPr>
          <t xml:space="preserve">。
</t>
        </r>
      </text>
    </comment>
  </commentList>
</comments>
</file>

<file path=xl/sharedStrings.xml><?xml version="1.0" encoding="utf-8"?>
<sst xmlns="http://schemas.openxmlformats.org/spreadsheetml/2006/main" count="167" uniqueCount="93">
  <si>
    <t>計畫名稱:</t>
  </si>
  <si>
    <t>執行期限:</t>
  </si>
  <si>
    <t>項目</t>
  </si>
  <si>
    <t>分配金額</t>
  </si>
  <si>
    <t>備註</t>
  </si>
  <si>
    <t>學校計畫代碼:</t>
  </si>
  <si>
    <t>國立臺中教育大學</t>
  </si>
  <si>
    <t>管理費編列  比例</t>
  </si>
  <si>
    <t>執行單位:進修推廣部</t>
  </si>
  <si>
    <t>預算總金額(A):</t>
  </si>
  <si>
    <t>管理費編列總數(B)：</t>
  </si>
  <si>
    <t>學校統籌  ( C=A *20%)</t>
  </si>
  <si>
    <t>依「本校推廣教育收支管理要點」第四點第一項分配予相關單位金額如下:</t>
  </si>
  <si>
    <t>依「本校推廣教育收支管理要點」第五點分配予相關單位金額如下:</t>
  </si>
  <si>
    <t>請填單位別：</t>
  </si>
  <si>
    <t>進修推廣部  ( D=A *5%)</t>
  </si>
  <si>
    <t>提開班計畫單位( E=A *5%)</t>
  </si>
  <si>
    <t>分配至各單位 (F =A *5%)</t>
  </si>
  <si>
    <t>可提撥管理費  總 計(B)</t>
  </si>
  <si>
    <t>推廣教育計畫管理費提撥通知單</t>
  </si>
  <si>
    <t>國立臺中教育大學</t>
  </si>
  <si>
    <t>推廣教育計畫管理費提撥通知單</t>
  </si>
  <si>
    <t>執行單位:進修推廣部</t>
  </si>
  <si>
    <t>學校計畫代碼:</t>
  </si>
  <si>
    <t>執行期限:</t>
  </si>
  <si>
    <t>預算總金額(A):</t>
  </si>
  <si>
    <t>項目</t>
  </si>
  <si>
    <t>管理費編列  比例</t>
  </si>
  <si>
    <t>分配金額</t>
  </si>
  <si>
    <t>備註</t>
  </si>
  <si>
    <t>依「本校推廣教育收支管理要點」第四點第一項分配予相關單位金額如下:</t>
  </si>
  <si>
    <t>可提撥管理費  總 計(B)</t>
  </si>
  <si>
    <t>請填單位別：</t>
  </si>
  <si>
    <t>會計系統請購號碼：D99001111</t>
  </si>
  <si>
    <t xml:space="preserve">進修部承辦人:        進修部主管:           主計室承辦人:             主計室主任:     </t>
  </si>
  <si>
    <t xml:space="preserve">   2.請檢附核定後之預算表一併陳核；並於陳核後送主計室辦理入帳分配事宜。</t>
  </si>
  <si>
    <r>
      <t>計畫名稱:</t>
    </r>
    <r>
      <rPr>
        <sz val="9"/>
        <color indexed="30"/>
        <rFont val="標楷體"/>
        <family val="4"/>
      </rPr>
      <t>(非學分班-不含華語文中心課程)</t>
    </r>
  </si>
  <si>
    <t>學校統籌  ( C=A*18%)</t>
  </si>
  <si>
    <t>進修推廣部  ( D=A*4%)</t>
  </si>
  <si>
    <t>提開班計畫單位( E=A*4%)</t>
  </si>
  <si>
    <t>分配至各單位 (F =A*4%)</t>
  </si>
  <si>
    <t>【推廣班管理費提撥單-以學分班為例】</t>
  </si>
  <si>
    <t>管理費編列總數(B=A*30%)：</t>
  </si>
  <si>
    <t>管理費編列總數(B=A*35%)：</t>
  </si>
  <si>
    <t>依「本校推廣教育收支管理要點」第五點分配予下列相關單位:</t>
  </si>
  <si>
    <t xml:space="preserve">進修部承辦人:        進修部主管:           主計室承辦人:          主計室主任:     </t>
  </si>
  <si>
    <r>
      <t>計畫名稱:</t>
    </r>
    <r>
      <rPr>
        <sz val="9"/>
        <color indexed="12"/>
        <rFont val="標楷體"/>
        <family val="4"/>
      </rPr>
      <t>(學分班)</t>
    </r>
  </si>
  <si>
    <t>學校統籌  ( C=A*20%)</t>
  </si>
  <si>
    <t>進修推廣部  ( D=A*5%)</t>
  </si>
  <si>
    <t>提開班計畫單位( E=A*5%)</t>
  </si>
  <si>
    <t>分配至各單位 (F =A*5%)</t>
  </si>
  <si>
    <t xml:space="preserve">進修部承辦人:        進修部主管:           主計室承辦人:            主計室主任:     </t>
  </si>
  <si>
    <t>會計系統購案號碼：</t>
  </si>
  <si>
    <t>【推廣教育非學分班管理費提撥單】</t>
  </si>
  <si>
    <t>【推廣教育學分班管理費提撥單】</t>
  </si>
  <si>
    <t>【推廣班管理費-DA類或I類提撥單】</t>
  </si>
  <si>
    <t>國立臺中教育大學</t>
  </si>
  <si>
    <t>推廣教育計畫管理費提撥通知單</t>
  </si>
  <si>
    <t>執行單位:進修推廣部</t>
  </si>
  <si>
    <t>計畫名稱:OOOOOOO計畫</t>
  </si>
  <si>
    <t>學校計畫代碼:DA1090001</t>
  </si>
  <si>
    <t>預算總金額(A):</t>
  </si>
  <si>
    <t>管理費編列總數(B)：</t>
  </si>
  <si>
    <t>項目</t>
  </si>
  <si>
    <t>管理費編列  比例</t>
  </si>
  <si>
    <t>分配金額</t>
  </si>
  <si>
    <t>備註</t>
  </si>
  <si>
    <t>學校統籌  ( C )</t>
  </si>
  <si>
    <t>可提撥管理費  總 計(B)</t>
  </si>
  <si>
    <t>會計系統請購號碼：</t>
  </si>
  <si>
    <t xml:space="preserve">進修部承辦人:        進修部主管:           主計室承辦人:             主計室主任:     </t>
  </si>
  <si>
    <t xml:space="preserve">           D997102主計室(F*21%)</t>
  </si>
  <si>
    <t>D997103總務處(F*17%)</t>
  </si>
  <si>
    <t>D997104秘書室及校長室(F*17%)</t>
  </si>
  <si>
    <t>D997105人事室(F*9%)</t>
  </si>
  <si>
    <t>D997106師培中心(F*8%)</t>
  </si>
  <si>
    <t>學院(F*8%)</t>
  </si>
  <si>
    <t>D997110國研處(F*4%)</t>
  </si>
  <si>
    <t>D997111教務處(F*4%)</t>
  </si>
  <si>
    <t>D997112學務處(F*4%)</t>
  </si>
  <si>
    <t>D997113圖書館(F*4%)</t>
  </si>
  <si>
    <t>D997114計網中心(F*4%)</t>
  </si>
  <si>
    <t>□人文學院【D997107】
 □教育學院【D997108】
 □數理學院【D997109】
 □管理學院【D997118】</t>
  </si>
  <si>
    <t>執行期限:</t>
  </si>
  <si>
    <t>管理費編列總計畫額度18%以內部份</t>
  </si>
  <si>
    <t>填列管理費超過總計畫30%以上金額部份</t>
  </si>
  <si>
    <t>進修推廣部 ( D )</t>
  </si>
  <si>
    <t xml:space="preserve">分配至各單位( E ) </t>
  </si>
  <si>
    <t>填列管理費逾總計畫18%金額部份</t>
  </si>
  <si>
    <t>註:1.本表適用「推廣教育收支管理要點」。</t>
  </si>
  <si>
    <t>管理費編列總計畫額度15%以內部份</t>
  </si>
  <si>
    <t>學校計畫代碼:xxxxxx</t>
  </si>
  <si>
    <t>【推廣班管理費-未使用校內場地管理提撥單】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</si>
</sst>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m&quot;月&quot;d&quot;日&quot;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1"/>
      <color indexed="10"/>
      <name val="標楷體"/>
      <family val="4"/>
    </font>
    <font>
      <sz val="9"/>
      <color indexed="30"/>
      <name val="標楷體"/>
      <family val="4"/>
    </font>
    <font>
      <sz val="9"/>
      <color indexed="12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10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66FF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33" applyNumberFormat="1" applyFont="1" applyAlignment="1" applyProtection="1">
      <alignment/>
      <protection locked="0"/>
    </xf>
    <xf numFmtId="181" fontId="3" fillId="0" borderId="0" xfId="33" applyNumberFormat="1" applyFont="1" applyAlignment="1" applyProtection="1">
      <alignment horizontal="center"/>
      <protection locked="0"/>
    </xf>
    <xf numFmtId="181" fontId="3" fillId="0" borderId="0" xfId="33" applyNumberFormat="1" applyFont="1" applyAlignment="1" applyProtection="1">
      <alignment/>
      <protection locked="0"/>
    </xf>
    <xf numFmtId="181" fontId="3" fillId="0" borderId="0" xfId="33" applyNumberFormat="1" applyFont="1" applyAlignment="1" applyProtection="1">
      <alignment horizontal="left"/>
      <protection locked="0"/>
    </xf>
    <xf numFmtId="181" fontId="3" fillId="32" borderId="0" xfId="33" applyNumberFormat="1" applyFont="1" applyFill="1" applyAlignment="1" applyProtection="1">
      <alignment horizontal="left"/>
      <protection locked="0"/>
    </xf>
    <xf numFmtId="181" fontId="3" fillId="0" borderId="10" xfId="33" applyNumberFormat="1" applyFont="1" applyBorder="1" applyAlignment="1" applyProtection="1">
      <alignment/>
      <protection locked="0"/>
    </xf>
    <xf numFmtId="181" fontId="3" fillId="32" borderId="10" xfId="33" applyNumberFormat="1" applyFont="1" applyFill="1" applyBorder="1" applyAlignment="1" applyProtection="1">
      <alignment/>
      <protection locked="0"/>
    </xf>
    <xf numFmtId="181" fontId="3" fillId="0" borderId="11" xfId="33" applyNumberFormat="1" applyFont="1" applyBorder="1" applyAlignment="1" applyProtection="1">
      <alignment horizontal="center" vertical="center" wrapText="1"/>
      <protection locked="0"/>
    </xf>
    <xf numFmtId="181" fontId="3" fillId="0" borderId="12" xfId="33" applyNumberFormat="1" applyFont="1" applyBorder="1" applyAlignment="1" applyProtection="1">
      <alignment horizontal="center" vertical="center" wrapText="1"/>
      <protection locked="0"/>
    </xf>
    <xf numFmtId="181" fontId="3" fillId="0" borderId="13" xfId="33" applyNumberFormat="1" applyFont="1" applyBorder="1" applyAlignment="1" applyProtection="1">
      <alignment horizontal="center" vertical="center" wrapText="1"/>
      <protection locked="0"/>
    </xf>
    <xf numFmtId="181" fontId="3" fillId="0" borderId="14" xfId="33" applyNumberFormat="1" applyFont="1" applyBorder="1" applyAlignment="1" applyProtection="1">
      <alignment/>
      <protection locked="0"/>
    </xf>
    <xf numFmtId="181" fontId="3" fillId="0" borderId="15" xfId="33" applyNumberFormat="1" applyFont="1" applyBorder="1" applyAlignment="1" applyProtection="1">
      <alignment/>
      <protection locked="0"/>
    </xf>
    <xf numFmtId="181" fontId="6" fillId="0" borderId="16" xfId="33" applyNumberFormat="1" applyFont="1" applyBorder="1" applyAlignment="1" applyProtection="1">
      <alignment vertical="center" wrapText="1"/>
      <protection locked="0"/>
    </xf>
    <xf numFmtId="181" fontId="4" fillId="0" borderId="16" xfId="33" applyNumberFormat="1" applyFont="1" applyBorder="1" applyAlignment="1" applyProtection="1">
      <alignment vertical="center" wrapText="1"/>
      <protection locked="0"/>
    </xf>
    <xf numFmtId="181" fontId="4" fillId="0" borderId="17" xfId="33" applyNumberFormat="1" applyFont="1" applyBorder="1" applyAlignment="1" applyProtection="1">
      <alignment vertical="center" wrapText="1"/>
      <protection locked="0"/>
    </xf>
    <xf numFmtId="181" fontId="3" fillId="0" borderId="16" xfId="33" applyNumberFormat="1" applyFont="1" applyBorder="1" applyAlignment="1" applyProtection="1">
      <alignment/>
      <protection locked="0"/>
    </xf>
    <xf numFmtId="181" fontId="7" fillId="0" borderId="16" xfId="33" applyNumberFormat="1" applyFont="1" applyBorder="1" applyAlignment="1" applyProtection="1">
      <alignment vertical="center" wrapText="1"/>
      <protection locked="0"/>
    </xf>
    <xf numFmtId="181" fontId="3" fillId="0" borderId="18" xfId="33" applyNumberFormat="1" applyFont="1" applyBorder="1" applyAlignment="1" applyProtection="1">
      <alignment vertical="center"/>
      <protection locked="0"/>
    </xf>
    <xf numFmtId="9" fontId="3" fillId="0" borderId="15" xfId="38" applyFont="1" applyBorder="1" applyAlignment="1" applyProtection="1">
      <alignment horizontal="center"/>
      <protection locked="0"/>
    </xf>
    <xf numFmtId="181" fontId="10" fillId="0" borderId="19" xfId="33" applyNumberFormat="1" applyFont="1" applyBorder="1" applyAlignment="1" applyProtection="1">
      <alignment vertical="top"/>
      <protection locked="0"/>
    </xf>
    <xf numFmtId="181" fontId="3" fillId="0" borderId="16" xfId="33" applyNumberFormat="1" applyFont="1" applyBorder="1" applyAlignment="1" applyProtection="1">
      <alignment vertical="center" wrapText="1"/>
      <protection locked="0"/>
    </xf>
    <xf numFmtId="181" fontId="10" fillId="0" borderId="19" xfId="33" applyNumberFormat="1" applyFont="1" applyBorder="1" applyAlignment="1" applyProtection="1">
      <alignment vertical="center"/>
      <protection locked="0"/>
    </xf>
    <xf numFmtId="181" fontId="51" fillId="0" borderId="0" xfId="33" applyNumberFormat="1" applyFont="1" applyAlignment="1" applyProtection="1">
      <alignment/>
      <protection locked="0"/>
    </xf>
    <xf numFmtId="181" fontId="4" fillId="0" borderId="0" xfId="33" applyNumberFormat="1" applyFont="1" applyAlignment="1" applyProtection="1">
      <alignment/>
      <protection locked="0"/>
    </xf>
    <xf numFmtId="181" fontId="14" fillId="0" borderId="0" xfId="33" applyNumberFormat="1" applyFont="1" applyAlignment="1" applyProtection="1">
      <alignment/>
      <protection locked="0"/>
    </xf>
    <xf numFmtId="181" fontId="15" fillId="0" borderId="0" xfId="33" applyNumberFormat="1" applyFont="1" applyAlignment="1" applyProtection="1">
      <alignment horizontal="center"/>
      <protection locked="0"/>
    </xf>
    <xf numFmtId="181" fontId="15" fillId="0" borderId="0" xfId="33" applyNumberFormat="1" applyFont="1" applyAlignment="1" applyProtection="1">
      <alignment/>
      <protection locked="0"/>
    </xf>
    <xf numFmtId="0" fontId="3" fillId="0" borderId="14" xfId="0" applyFont="1" applyBorder="1" applyAlignment="1">
      <alignment/>
    </xf>
    <xf numFmtId="181" fontId="16" fillId="0" borderId="19" xfId="33" applyNumberFormat="1" applyFont="1" applyBorder="1" applyAlignment="1" applyProtection="1">
      <alignment horizontal="left" vertical="top"/>
      <protection locked="0"/>
    </xf>
    <xf numFmtId="181" fontId="3" fillId="0" borderId="0" xfId="33" applyNumberFormat="1" applyFont="1" applyAlignment="1" applyProtection="1">
      <alignment horizontal="left"/>
      <protection locked="0"/>
    </xf>
    <xf numFmtId="181" fontId="4" fillId="0" borderId="20" xfId="33" applyNumberFormat="1" applyFont="1" applyBorder="1" applyAlignment="1" applyProtection="1">
      <alignment horizontal="right" vertical="center"/>
      <protection locked="0"/>
    </xf>
    <xf numFmtId="181" fontId="4" fillId="0" borderId="21" xfId="33" applyNumberFormat="1" applyFont="1" applyBorder="1" applyAlignment="1" applyProtection="1">
      <alignment horizontal="right" vertical="center"/>
      <protection locked="0"/>
    </xf>
    <xf numFmtId="181" fontId="8" fillId="0" borderId="22" xfId="33" applyNumberFormat="1" applyFont="1" applyFill="1" applyBorder="1" applyAlignment="1" applyProtection="1">
      <alignment horizontal="left" vertical="center"/>
      <protection locked="0"/>
    </xf>
    <xf numFmtId="181" fontId="4" fillId="0" borderId="0" xfId="33" applyNumberFormat="1" applyFont="1" applyFill="1" applyBorder="1" applyAlignment="1" applyProtection="1">
      <alignment horizontal="left" vertical="center"/>
      <protection locked="0"/>
    </xf>
    <xf numFmtId="181" fontId="2" fillId="0" borderId="23" xfId="33" applyNumberFormat="1" applyFont="1" applyFill="1" applyBorder="1" applyAlignment="1" applyProtection="1">
      <alignment horizontal="center" vertical="center"/>
      <protection locked="0"/>
    </xf>
    <xf numFmtId="181" fontId="2" fillId="0" borderId="18" xfId="33" applyNumberFormat="1" applyFont="1" applyFill="1" applyBorder="1" applyAlignment="1" applyProtection="1">
      <alignment horizontal="center" vertical="center"/>
      <protection locked="0"/>
    </xf>
    <xf numFmtId="181" fontId="2" fillId="0" borderId="0" xfId="33" applyNumberFormat="1" applyFont="1" applyAlignment="1" applyProtection="1">
      <alignment horizontal="center"/>
      <protection locked="0"/>
    </xf>
    <xf numFmtId="181" fontId="4" fillId="0" borderId="14" xfId="33" applyNumberFormat="1" applyFont="1" applyBorder="1" applyAlignment="1" applyProtection="1">
      <alignment horizontal="right" vertical="center"/>
      <protection locked="0"/>
    </xf>
    <xf numFmtId="181" fontId="4" fillId="0" borderId="15" xfId="33" applyNumberFormat="1" applyFont="1" applyBorder="1" applyAlignment="1" applyProtection="1">
      <alignment horizontal="right" vertical="center"/>
      <protection locked="0"/>
    </xf>
    <xf numFmtId="181" fontId="11" fillId="0" borderId="22" xfId="33" applyNumberFormat="1" applyFont="1" applyFill="1" applyBorder="1" applyAlignment="1" applyProtection="1">
      <alignment horizontal="left" vertical="center"/>
      <protection locked="0"/>
    </xf>
    <xf numFmtId="181" fontId="7" fillId="0" borderId="0" xfId="33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8"/>
  <sheetViews>
    <sheetView zoomScale="115" zoomScaleNormal="115" zoomScalePageLayoutView="0" workbookViewId="0" topLeftCell="A20">
      <selection activeCell="D33" sqref="D33"/>
    </sheetView>
  </sheetViews>
  <sheetFormatPr defaultColWidth="9.00390625" defaultRowHeight="16.5"/>
  <cols>
    <col min="1" max="1" width="27.25390625" style="3" customWidth="1"/>
    <col min="2" max="2" width="13.125" style="2" customWidth="1"/>
    <col min="3" max="3" width="16.875" style="3" customWidth="1"/>
    <col min="4" max="4" width="35.75390625" style="3" customWidth="1"/>
    <col min="5" max="5" width="13.25390625" style="3" bestFit="1" customWidth="1"/>
    <col min="6" max="16384" width="9.00390625" style="3" customWidth="1"/>
  </cols>
  <sheetData>
    <row r="1" spans="1:2" s="27" customFormat="1" ht="25.5" customHeight="1">
      <c r="A1" s="25" t="s">
        <v>53</v>
      </c>
      <c r="B1" s="26"/>
    </row>
    <row r="2" spans="1:4" ht="20.25" customHeight="1">
      <c r="A2" s="37" t="s">
        <v>20</v>
      </c>
      <c r="B2" s="37"/>
      <c r="C2" s="37"/>
      <c r="D2" s="37"/>
    </row>
    <row r="3" spans="1:4" ht="21" customHeight="1">
      <c r="A3" s="37" t="s">
        <v>21</v>
      </c>
      <c r="B3" s="37"/>
      <c r="C3" s="37"/>
      <c r="D3" s="37"/>
    </row>
    <row r="4" spans="1:4" ht="16.5">
      <c r="A4" s="30" t="s">
        <v>22</v>
      </c>
      <c r="B4" s="30"/>
      <c r="C4" s="30"/>
      <c r="D4" s="23" t="s">
        <v>52</v>
      </c>
    </row>
    <row r="5" spans="1:4" ht="16.5">
      <c r="A5" s="30" t="s">
        <v>36</v>
      </c>
      <c r="B5" s="30"/>
      <c r="C5" s="30"/>
      <c r="D5" s="30"/>
    </row>
    <row r="6" spans="1:4" ht="16.5">
      <c r="A6" s="4" t="s">
        <v>23</v>
      </c>
      <c r="B6" s="4"/>
      <c r="C6" s="2" t="s">
        <v>24</v>
      </c>
      <c r="D6" s="4"/>
    </row>
    <row r="7" spans="1:4" ht="16.5">
      <c r="A7" s="4" t="s">
        <v>25</v>
      </c>
      <c r="B7" s="5"/>
      <c r="C7" s="4"/>
      <c r="D7" s="4"/>
    </row>
    <row r="8" spans="1:3" ht="16.5">
      <c r="A8" s="6" t="s">
        <v>42</v>
      </c>
      <c r="B8" s="7"/>
      <c r="C8" s="6"/>
    </row>
    <row r="9" spans="1:4" s="2" customFormat="1" ht="34.5" customHeight="1">
      <c r="A9" s="8" t="s">
        <v>26</v>
      </c>
      <c r="B9" s="9" t="s">
        <v>27</v>
      </c>
      <c r="C9" s="9" t="s">
        <v>28</v>
      </c>
      <c r="D9" s="10" t="s">
        <v>29</v>
      </c>
    </row>
    <row r="10" spans="1:4" ht="34.5" customHeight="1">
      <c r="A10" s="11" t="s">
        <v>37</v>
      </c>
      <c r="B10" s="19">
        <v>0.18</v>
      </c>
      <c r="C10" s="12">
        <f>ROUND(B7*B10,0)</f>
        <v>0</v>
      </c>
      <c r="D10" s="13" t="s">
        <v>30</v>
      </c>
    </row>
    <row r="11" spans="1:4" ht="30.75" customHeight="1">
      <c r="A11" s="11" t="s">
        <v>38</v>
      </c>
      <c r="B11" s="19">
        <v>0.04</v>
      </c>
      <c r="C11" s="12">
        <f>ROUND($B$7*B11,0)</f>
        <v>0</v>
      </c>
      <c r="D11" s="13"/>
    </row>
    <row r="12" spans="1:4" ht="30.75" customHeight="1">
      <c r="A12" s="11" t="s">
        <v>39</v>
      </c>
      <c r="B12" s="19">
        <v>0.04</v>
      </c>
      <c r="C12" s="12">
        <f>ROUND($B$7*B12,0)</f>
        <v>0</v>
      </c>
      <c r="D12" s="21" t="s">
        <v>32</v>
      </c>
    </row>
    <row r="13" spans="1:4" ht="30.75" customHeight="1">
      <c r="A13" s="11" t="s">
        <v>40</v>
      </c>
      <c r="B13" s="19">
        <v>0.04</v>
      </c>
      <c r="C13" s="12">
        <f>ROUND($B$7*B13,0)</f>
        <v>0</v>
      </c>
      <c r="D13" s="13" t="s">
        <v>44</v>
      </c>
    </row>
    <row r="14" spans="1:4" ht="25.5" customHeight="1">
      <c r="A14" s="31" t="s">
        <v>71</v>
      </c>
      <c r="B14" s="32"/>
      <c r="C14" s="12">
        <f>C13-C15-C16-C17-C18-C19-C20-C21-C22-C23-C24</f>
        <v>0</v>
      </c>
      <c r="D14" s="14"/>
    </row>
    <row r="15" spans="1:4" ht="25.5" customHeight="1">
      <c r="A15" s="31" t="s">
        <v>72</v>
      </c>
      <c r="B15" s="32"/>
      <c r="C15" s="12">
        <f>ROUND($C$13*0.17,0)</f>
        <v>0</v>
      </c>
      <c r="D15" s="15"/>
    </row>
    <row r="16" spans="1:4" ht="25.5" customHeight="1">
      <c r="A16" s="31" t="s">
        <v>73</v>
      </c>
      <c r="B16" s="32"/>
      <c r="C16" s="12">
        <f>ROUND($C$13*0.17,0)</f>
        <v>0</v>
      </c>
      <c r="D16" s="16"/>
    </row>
    <row r="17" spans="1:4" ht="25.5" customHeight="1">
      <c r="A17" s="31" t="s">
        <v>74</v>
      </c>
      <c r="B17" s="32"/>
      <c r="C17" s="12">
        <f>ROUND($C$13*0.09,0)</f>
        <v>0</v>
      </c>
      <c r="D17" s="16"/>
    </row>
    <row r="18" spans="1:4" ht="25.5" customHeight="1">
      <c r="A18" s="31" t="s">
        <v>75</v>
      </c>
      <c r="B18" s="32"/>
      <c r="C18" s="12">
        <f>ROUND($C$13*0.08,0)</f>
        <v>0</v>
      </c>
      <c r="D18" s="16"/>
    </row>
    <row r="19" spans="1:4" ht="74.25" customHeight="1">
      <c r="A19" s="31" t="s">
        <v>76</v>
      </c>
      <c r="B19" s="32"/>
      <c r="C19" s="12">
        <f>ROUND($C$13*0.08,0)</f>
        <v>0</v>
      </c>
      <c r="D19" s="17" t="s">
        <v>82</v>
      </c>
    </row>
    <row r="20" spans="1:4" ht="25.5" customHeight="1">
      <c r="A20" s="31" t="s">
        <v>77</v>
      </c>
      <c r="B20" s="32"/>
      <c r="C20" s="12">
        <f>ROUND($C$13*0.04,0)</f>
        <v>0</v>
      </c>
      <c r="D20" s="16"/>
    </row>
    <row r="21" spans="1:4" ht="25.5" customHeight="1">
      <c r="A21" s="31" t="s">
        <v>78</v>
      </c>
      <c r="B21" s="32"/>
      <c r="C21" s="12">
        <f>ROUND($C$13*0.04,0)</f>
        <v>0</v>
      </c>
      <c r="D21" s="16"/>
    </row>
    <row r="22" spans="1:4" ht="25.5" customHeight="1">
      <c r="A22" s="31" t="s">
        <v>79</v>
      </c>
      <c r="B22" s="32"/>
      <c r="C22" s="12">
        <f>ROUND($C$13*0.04,0)</f>
        <v>0</v>
      </c>
      <c r="D22" s="16"/>
    </row>
    <row r="23" spans="1:4" ht="25.5" customHeight="1">
      <c r="A23" s="31" t="s">
        <v>80</v>
      </c>
      <c r="B23" s="32"/>
      <c r="C23" s="12">
        <f>ROUND($C$13*0.04,0)</f>
        <v>0</v>
      </c>
      <c r="D23" s="16"/>
    </row>
    <row r="24" spans="1:5" ht="25.5" customHeight="1">
      <c r="A24" s="31" t="s">
        <v>81</v>
      </c>
      <c r="B24" s="32"/>
      <c r="C24" s="12">
        <f>ROUND($C$13*0.04,0)</f>
        <v>0</v>
      </c>
      <c r="D24" s="16"/>
      <c r="E24" s="3">
        <f>SUM(C14:C24)</f>
        <v>0</v>
      </c>
    </row>
    <row r="25" spans="1:4" ht="27.75" customHeight="1">
      <c r="A25" s="35" t="s">
        <v>31</v>
      </c>
      <c r="B25" s="36"/>
      <c r="C25" s="18">
        <f>SUM(C10:C13)</f>
        <v>0</v>
      </c>
      <c r="D25" s="20"/>
    </row>
    <row r="26" spans="1:4" s="24" customFormat="1" ht="15" customHeight="1">
      <c r="A26" s="33" t="s">
        <v>89</v>
      </c>
      <c r="B26" s="33"/>
      <c r="C26" s="33"/>
      <c r="D26" s="33"/>
    </row>
    <row r="27" spans="1:4" s="24" customFormat="1" ht="15" customHeight="1">
      <c r="A27" s="34" t="s">
        <v>35</v>
      </c>
      <c r="B27" s="34"/>
      <c r="C27" s="34"/>
      <c r="D27" s="34"/>
    </row>
    <row r="28" spans="1:4" ht="16.5">
      <c r="A28" s="30" t="s">
        <v>45</v>
      </c>
      <c r="B28" s="30"/>
      <c r="C28" s="30"/>
      <c r="D28" s="30"/>
    </row>
  </sheetData>
  <sheetProtection formatCells="0"/>
  <protectedRanges>
    <protectedRange sqref="B7:B8" name="範圍1"/>
  </protectedRanges>
  <mergeCells count="19">
    <mergeCell ref="A16:B16"/>
    <mergeCell ref="A17:B17"/>
    <mergeCell ref="A22:B22"/>
    <mergeCell ref="A2:D2"/>
    <mergeCell ref="A3:D3"/>
    <mergeCell ref="A4:C4"/>
    <mergeCell ref="A5:D5"/>
    <mergeCell ref="A14:B14"/>
    <mergeCell ref="A15:B15"/>
    <mergeCell ref="A28:D28"/>
    <mergeCell ref="A23:B23"/>
    <mergeCell ref="A24:B24"/>
    <mergeCell ref="A26:D26"/>
    <mergeCell ref="A27:D27"/>
    <mergeCell ref="A18:B18"/>
    <mergeCell ref="A19:B19"/>
    <mergeCell ref="A20:B20"/>
    <mergeCell ref="A21:B21"/>
    <mergeCell ref="A25:B25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8"/>
  <sheetViews>
    <sheetView zoomScale="130" zoomScaleNormal="130" zoomScalePageLayoutView="0" workbookViewId="0" topLeftCell="A24">
      <selection activeCell="B33" sqref="B33"/>
    </sheetView>
  </sheetViews>
  <sheetFormatPr defaultColWidth="9.00390625" defaultRowHeight="16.5"/>
  <cols>
    <col min="1" max="1" width="26.875" style="3" customWidth="1"/>
    <col min="2" max="2" width="13.75390625" style="2" customWidth="1"/>
    <col min="3" max="3" width="16.75390625" style="3" customWidth="1"/>
    <col min="4" max="4" width="35.125" style="3" customWidth="1"/>
    <col min="5" max="5" width="13.25390625" style="3" bestFit="1" customWidth="1"/>
    <col min="6" max="16384" width="9.00390625" style="3" customWidth="1"/>
  </cols>
  <sheetData>
    <row r="1" spans="1:2" s="27" customFormat="1" ht="29.25" customHeight="1">
      <c r="A1" s="25" t="s">
        <v>54</v>
      </c>
      <c r="B1" s="26"/>
    </row>
    <row r="2" spans="1:4" ht="19.5" customHeight="1">
      <c r="A2" s="37" t="s">
        <v>6</v>
      </c>
      <c r="B2" s="37"/>
      <c r="C2" s="37"/>
      <c r="D2" s="37"/>
    </row>
    <row r="3" spans="1:4" ht="24" customHeight="1">
      <c r="A3" s="37" t="s">
        <v>19</v>
      </c>
      <c r="B3" s="37"/>
      <c r="C3" s="37"/>
      <c r="D3" s="37"/>
    </row>
    <row r="4" spans="1:4" ht="16.5">
      <c r="A4" s="30" t="s">
        <v>8</v>
      </c>
      <c r="B4" s="30"/>
      <c r="C4" s="30"/>
      <c r="D4" s="23" t="s">
        <v>52</v>
      </c>
    </row>
    <row r="5" spans="1:4" ht="16.5">
      <c r="A5" s="30" t="s">
        <v>46</v>
      </c>
      <c r="B5" s="30"/>
      <c r="C5" s="30"/>
      <c r="D5" s="30"/>
    </row>
    <row r="6" spans="1:4" ht="16.5">
      <c r="A6" s="4" t="s">
        <v>5</v>
      </c>
      <c r="B6" s="4"/>
      <c r="C6" s="2" t="s">
        <v>1</v>
      </c>
      <c r="D6" s="4"/>
    </row>
    <row r="7" spans="1:4" ht="16.5">
      <c r="A7" s="4" t="s">
        <v>9</v>
      </c>
      <c r="B7" s="5"/>
      <c r="C7" s="4"/>
      <c r="D7" s="4"/>
    </row>
    <row r="8" spans="1:3" ht="16.5">
      <c r="A8" s="6" t="s">
        <v>43</v>
      </c>
      <c r="B8" s="7"/>
      <c r="C8" s="6"/>
    </row>
    <row r="9" spans="1:4" s="2" customFormat="1" ht="34.5" customHeight="1">
      <c r="A9" s="8" t="s">
        <v>2</v>
      </c>
      <c r="B9" s="9" t="s">
        <v>7</v>
      </c>
      <c r="C9" s="9" t="s">
        <v>3</v>
      </c>
      <c r="D9" s="10" t="s">
        <v>4</v>
      </c>
    </row>
    <row r="10" spans="1:4" ht="34.5" customHeight="1">
      <c r="A10" s="11" t="s">
        <v>47</v>
      </c>
      <c r="B10" s="19">
        <v>0.2</v>
      </c>
      <c r="C10" s="12">
        <f>ROUND(B7*B10,0)</f>
        <v>0</v>
      </c>
      <c r="D10" s="13" t="s">
        <v>12</v>
      </c>
    </row>
    <row r="11" spans="1:4" ht="29.25" customHeight="1">
      <c r="A11" s="11" t="s">
        <v>48</v>
      </c>
      <c r="B11" s="19">
        <v>0.05</v>
      </c>
      <c r="C11" s="12">
        <f>ROUND($B$7*B11,0)</f>
        <v>0</v>
      </c>
      <c r="D11" s="13"/>
    </row>
    <row r="12" spans="1:4" ht="28.5" customHeight="1">
      <c r="A12" s="11" t="s">
        <v>49</v>
      </c>
      <c r="B12" s="19">
        <v>0.05</v>
      </c>
      <c r="C12" s="12">
        <f>ROUND($B$7*B12,0)</f>
        <v>0</v>
      </c>
      <c r="D12" s="21" t="s">
        <v>14</v>
      </c>
    </row>
    <row r="13" spans="1:4" ht="27" customHeight="1">
      <c r="A13" s="11" t="s">
        <v>50</v>
      </c>
      <c r="B13" s="19">
        <v>0.05</v>
      </c>
      <c r="C13" s="12">
        <f>ROUND($B$7*B13,0)</f>
        <v>0</v>
      </c>
      <c r="D13" s="13" t="s">
        <v>44</v>
      </c>
    </row>
    <row r="14" spans="1:4" ht="27" customHeight="1">
      <c r="A14" s="38" t="s">
        <v>71</v>
      </c>
      <c r="B14" s="39"/>
      <c r="C14" s="12">
        <f>C13-C15-C16-C17-C18-C19-C20-C21-C22-C23-C24</f>
        <v>0</v>
      </c>
      <c r="D14" s="14"/>
    </row>
    <row r="15" spans="1:4" ht="27" customHeight="1">
      <c r="A15" s="38" t="s">
        <v>72</v>
      </c>
      <c r="B15" s="39"/>
      <c r="C15" s="12">
        <f>ROUND($C$13*0.17,0)</f>
        <v>0</v>
      </c>
      <c r="D15" s="15"/>
    </row>
    <row r="16" spans="1:4" ht="27" customHeight="1">
      <c r="A16" s="38" t="s">
        <v>73</v>
      </c>
      <c r="B16" s="39"/>
      <c r="C16" s="12">
        <f>ROUND($C$13*0.17,0)</f>
        <v>0</v>
      </c>
      <c r="D16" s="16"/>
    </row>
    <row r="17" spans="1:4" ht="27" customHeight="1">
      <c r="A17" s="38" t="s">
        <v>74</v>
      </c>
      <c r="B17" s="39"/>
      <c r="C17" s="12">
        <f>ROUND($C$13*0.09,0)</f>
        <v>0</v>
      </c>
      <c r="D17" s="16"/>
    </row>
    <row r="18" spans="1:4" ht="27" customHeight="1">
      <c r="A18" s="38" t="s">
        <v>75</v>
      </c>
      <c r="B18" s="39"/>
      <c r="C18" s="12">
        <f>ROUND($C$13*0.08,0)</f>
        <v>0</v>
      </c>
      <c r="D18" s="16"/>
    </row>
    <row r="19" spans="1:4" ht="71.25" customHeight="1">
      <c r="A19" s="38" t="s">
        <v>76</v>
      </c>
      <c r="B19" s="39"/>
      <c r="C19" s="12">
        <f>ROUND($C$13*0.08,0)</f>
        <v>0</v>
      </c>
      <c r="D19" s="17" t="s">
        <v>82</v>
      </c>
    </row>
    <row r="20" spans="1:4" ht="27" customHeight="1">
      <c r="A20" s="38" t="s">
        <v>77</v>
      </c>
      <c r="B20" s="39"/>
      <c r="C20" s="12">
        <f>ROUND($C$13*0.04,0)</f>
        <v>0</v>
      </c>
      <c r="D20" s="16"/>
    </row>
    <row r="21" spans="1:4" ht="27" customHeight="1">
      <c r="A21" s="38" t="s">
        <v>78</v>
      </c>
      <c r="B21" s="39"/>
      <c r="C21" s="12">
        <f>ROUND($C$13*0.04,0)</f>
        <v>0</v>
      </c>
      <c r="D21" s="16"/>
    </row>
    <row r="22" spans="1:4" ht="27" customHeight="1">
      <c r="A22" s="38" t="s">
        <v>79</v>
      </c>
      <c r="B22" s="39"/>
      <c r="C22" s="12">
        <f>ROUND($C$13*0.04,0)</f>
        <v>0</v>
      </c>
      <c r="D22" s="16"/>
    </row>
    <row r="23" spans="1:4" ht="27" customHeight="1">
      <c r="A23" s="38" t="s">
        <v>80</v>
      </c>
      <c r="B23" s="39"/>
      <c r="C23" s="12">
        <f>ROUND($C$13*0.04,0)</f>
        <v>0</v>
      </c>
      <c r="D23" s="16"/>
    </row>
    <row r="24" spans="1:5" ht="27" customHeight="1">
      <c r="A24" s="38" t="s">
        <v>81</v>
      </c>
      <c r="B24" s="39"/>
      <c r="C24" s="12">
        <f>ROUND($C$13*0.04,0)</f>
        <v>0</v>
      </c>
      <c r="D24" s="16"/>
      <c r="E24" s="3">
        <f>SUM(C14:C24)</f>
        <v>0</v>
      </c>
    </row>
    <row r="25" spans="1:4" ht="27" customHeight="1">
      <c r="A25" s="35" t="s">
        <v>18</v>
      </c>
      <c r="B25" s="36"/>
      <c r="C25" s="18">
        <f>SUM(C10:C13)</f>
        <v>0</v>
      </c>
      <c r="D25" s="20"/>
    </row>
    <row r="26" spans="1:4" s="24" customFormat="1" ht="13.5" customHeight="1">
      <c r="A26" s="33" t="s">
        <v>89</v>
      </c>
      <c r="B26" s="33"/>
      <c r="C26" s="33"/>
      <c r="D26" s="33"/>
    </row>
    <row r="27" spans="1:4" s="24" customFormat="1" ht="13.5" customHeight="1">
      <c r="A27" s="34" t="s">
        <v>35</v>
      </c>
      <c r="B27" s="34"/>
      <c r="C27" s="34"/>
      <c r="D27" s="34"/>
    </row>
    <row r="28" spans="1:4" ht="16.5">
      <c r="A28" s="30" t="s">
        <v>51</v>
      </c>
      <c r="B28" s="30"/>
      <c r="C28" s="30"/>
      <c r="D28" s="30"/>
    </row>
  </sheetData>
  <sheetProtection/>
  <protectedRanges>
    <protectedRange sqref="B7:B8" name="範圍1"/>
  </protectedRanges>
  <mergeCells count="19">
    <mergeCell ref="A28:D28"/>
    <mergeCell ref="A22:B22"/>
    <mergeCell ref="A23:B23"/>
    <mergeCell ref="A24:B24"/>
    <mergeCell ref="A25:B25"/>
    <mergeCell ref="A26:D26"/>
    <mergeCell ref="A27:D27"/>
    <mergeCell ref="A16:B16"/>
    <mergeCell ref="A17:B17"/>
    <mergeCell ref="A18:B18"/>
    <mergeCell ref="A19:B19"/>
    <mergeCell ref="A20:B20"/>
    <mergeCell ref="A21:B21"/>
    <mergeCell ref="A2:D2"/>
    <mergeCell ref="A3:D3"/>
    <mergeCell ref="A4:C4"/>
    <mergeCell ref="A5:D5"/>
    <mergeCell ref="A14:B14"/>
    <mergeCell ref="A15:B15"/>
  </mergeCells>
  <printOptions/>
  <pageMargins left="0.7" right="0.7" top="0.75" bottom="0.75" header="0.3" footer="0.3"/>
  <pageSetup fitToHeight="1" fitToWidth="1" horizontalDpi="600" verticalDpi="600" orientation="portrait" paperSize="9" scale="94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4">
      <selection activeCell="C10" sqref="C10"/>
    </sheetView>
  </sheetViews>
  <sheetFormatPr defaultColWidth="9.00390625" defaultRowHeight="16.5"/>
  <cols>
    <col min="1" max="1" width="26.875" style="3" customWidth="1"/>
    <col min="2" max="2" width="13.75390625" style="2" customWidth="1"/>
    <col min="3" max="3" width="16.25390625" style="3" customWidth="1"/>
    <col min="4" max="4" width="31.375" style="3" customWidth="1"/>
    <col min="5" max="5" width="13.25390625" style="3" bestFit="1" customWidth="1"/>
    <col min="6" max="16384" width="9.00390625" style="3" customWidth="1"/>
  </cols>
  <sheetData>
    <row r="1" ht="24.75" customHeight="1">
      <c r="A1" s="1" t="s">
        <v>92</v>
      </c>
    </row>
    <row r="2" spans="1:4" ht="24.75" customHeight="1">
      <c r="A2" s="37" t="s">
        <v>6</v>
      </c>
      <c r="B2" s="37"/>
      <c r="C2" s="37"/>
      <c r="D2" s="37"/>
    </row>
    <row r="3" spans="1:4" ht="24.75" customHeight="1">
      <c r="A3" s="37" t="s">
        <v>19</v>
      </c>
      <c r="B3" s="37"/>
      <c r="C3" s="37"/>
      <c r="D3" s="37"/>
    </row>
    <row r="4" spans="1:3" ht="16.5">
      <c r="A4" s="30" t="s">
        <v>8</v>
      </c>
      <c r="B4" s="30"/>
      <c r="C4" s="30"/>
    </row>
    <row r="5" spans="1:4" ht="16.5">
      <c r="A5" s="30" t="s">
        <v>59</v>
      </c>
      <c r="B5" s="30"/>
      <c r="C5" s="30"/>
      <c r="D5" s="30"/>
    </row>
    <row r="6" spans="1:4" ht="16.5">
      <c r="A6" s="4" t="s">
        <v>91</v>
      </c>
      <c r="B6" s="4"/>
      <c r="C6" s="4" t="s">
        <v>1</v>
      </c>
      <c r="D6" s="4"/>
    </row>
    <row r="7" spans="1:4" ht="16.5">
      <c r="A7" s="4" t="s">
        <v>9</v>
      </c>
      <c r="B7" s="5">
        <v>1000000</v>
      </c>
      <c r="C7" s="4"/>
      <c r="D7" s="4"/>
    </row>
    <row r="8" spans="1:3" ht="16.5">
      <c r="A8" s="6" t="s">
        <v>10</v>
      </c>
      <c r="B8" s="7">
        <v>300000</v>
      </c>
      <c r="C8" s="6"/>
    </row>
    <row r="9" spans="1:4" s="2" customFormat="1" ht="34.5" customHeight="1">
      <c r="A9" s="8" t="s">
        <v>2</v>
      </c>
      <c r="B9" s="9" t="s">
        <v>7</v>
      </c>
      <c r="C9" s="9" t="s">
        <v>3</v>
      </c>
      <c r="D9" s="10" t="s">
        <v>4</v>
      </c>
    </row>
    <row r="10" spans="1:4" ht="34.5" customHeight="1">
      <c r="A10" s="28" t="s">
        <v>67</v>
      </c>
      <c r="B10" s="19"/>
      <c r="C10" s="12">
        <f>IF(B8&lt;B7*15%,B8,B7*15%)</f>
        <v>150000</v>
      </c>
      <c r="D10" s="13" t="s">
        <v>90</v>
      </c>
    </row>
    <row r="11" spans="1:4" ht="34.5" customHeight="1">
      <c r="A11" s="35" t="s">
        <v>18</v>
      </c>
      <c r="B11" s="36"/>
      <c r="C11" s="18">
        <f>SUM(C10:C10)</f>
        <v>150000</v>
      </c>
      <c r="D11" s="29" t="s">
        <v>69</v>
      </c>
    </row>
    <row r="12" spans="1:4" ht="20.25" customHeight="1">
      <c r="A12" s="40" t="s">
        <v>89</v>
      </c>
      <c r="B12" s="40"/>
      <c r="C12" s="40"/>
      <c r="D12" s="40"/>
    </row>
    <row r="13" spans="1:4" ht="20.25" customHeight="1">
      <c r="A13" s="41" t="s">
        <v>35</v>
      </c>
      <c r="B13" s="41"/>
      <c r="C13" s="41"/>
      <c r="D13" s="41"/>
    </row>
    <row r="14" spans="1:4" ht="16.5">
      <c r="A14" s="30" t="s">
        <v>34</v>
      </c>
      <c r="B14" s="30"/>
      <c r="C14" s="30"/>
      <c r="D14" s="30"/>
    </row>
  </sheetData>
  <sheetProtection/>
  <protectedRanges>
    <protectedRange sqref="B7:B8" name="範圍1"/>
  </protectedRanges>
  <mergeCells count="8">
    <mergeCell ref="A14:D14"/>
    <mergeCell ref="A11:B11"/>
    <mergeCell ref="A12:D12"/>
    <mergeCell ref="A13:D13"/>
    <mergeCell ref="A2:D2"/>
    <mergeCell ref="A3:D3"/>
    <mergeCell ref="A4:C4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D27"/>
  <sheetViews>
    <sheetView zoomScale="130" zoomScaleNormal="130" zoomScaleSheetLayoutView="100" zoomScalePageLayoutView="0" workbookViewId="0" topLeftCell="A19">
      <selection activeCell="A27" sqref="A27:D27"/>
    </sheetView>
  </sheetViews>
  <sheetFormatPr defaultColWidth="9.00390625" defaultRowHeight="16.5"/>
  <cols>
    <col min="1" max="1" width="26.875" style="3" customWidth="1"/>
    <col min="2" max="2" width="13.75390625" style="2" customWidth="1"/>
    <col min="3" max="3" width="16.25390625" style="3" customWidth="1"/>
    <col min="4" max="4" width="31.375" style="3" customWidth="1"/>
    <col min="5" max="5" width="13.25390625" style="3" bestFit="1" customWidth="1"/>
    <col min="6" max="16384" width="9.00390625" style="3" customWidth="1"/>
  </cols>
  <sheetData>
    <row r="1" ht="24.75" customHeight="1">
      <c r="A1" s="1" t="s">
        <v>55</v>
      </c>
    </row>
    <row r="2" spans="1:4" ht="24.75" customHeight="1">
      <c r="A2" s="37" t="s">
        <v>56</v>
      </c>
      <c r="B2" s="37"/>
      <c r="C2" s="37"/>
      <c r="D2" s="37"/>
    </row>
    <row r="3" spans="1:4" ht="24.75" customHeight="1">
      <c r="A3" s="37" t="s">
        <v>57</v>
      </c>
      <c r="B3" s="37"/>
      <c r="C3" s="37"/>
      <c r="D3" s="37"/>
    </row>
    <row r="4" spans="1:3" ht="16.5">
      <c r="A4" s="30" t="s">
        <v>58</v>
      </c>
      <c r="B4" s="30"/>
      <c r="C4" s="30"/>
    </row>
    <row r="5" spans="1:4" ht="16.5">
      <c r="A5" s="30" t="s">
        <v>59</v>
      </c>
      <c r="B5" s="30"/>
      <c r="C5" s="30"/>
      <c r="D5" s="30"/>
    </row>
    <row r="6" spans="1:4" ht="16.5">
      <c r="A6" s="4" t="s">
        <v>60</v>
      </c>
      <c r="B6" s="4"/>
      <c r="C6" s="4" t="s">
        <v>83</v>
      </c>
      <c r="D6" s="4"/>
    </row>
    <row r="7" spans="1:4" ht="16.5">
      <c r="A7" s="4" t="s">
        <v>61</v>
      </c>
      <c r="B7" s="5">
        <v>1000000</v>
      </c>
      <c r="C7" s="4"/>
      <c r="D7" s="4"/>
    </row>
    <row r="8" spans="1:3" ht="16.5">
      <c r="A8" s="6" t="s">
        <v>62</v>
      </c>
      <c r="B8" s="7">
        <v>300000</v>
      </c>
      <c r="C8" s="6"/>
    </row>
    <row r="9" spans="1:4" s="2" customFormat="1" ht="34.5" customHeight="1">
      <c r="A9" s="8" t="s">
        <v>63</v>
      </c>
      <c r="B9" s="9" t="s">
        <v>64</v>
      </c>
      <c r="C9" s="9" t="s">
        <v>65</v>
      </c>
      <c r="D9" s="10" t="s">
        <v>66</v>
      </c>
    </row>
    <row r="10" spans="1:4" ht="34.5" customHeight="1">
      <c r="A10" s="28" t="s">
        <v>67</v>
      </c>
      <c r="B10" s="19"/>
      <c r="C10" s="12">
        <f>IF(B8&lt;B7*18%,B8,B7*18%)</f>
        <v>180000</v>
      </c>
      <c r="D10" s="13" t="s">
        <v>84</v>
      </c>
    </row>
    <row r="11" spans="1:4" ht="34.5" customHeight="1">
      <c r="A11" s="28" t="s">
        <v>86</v>
      </c>
      <c r="B11" s="19"/>
      <c r="C11" s="12">
        <f>IF(B8&lt;B7*30%,B8-C10,B7*26%-C10)</f>
        <v>80000</v>
      </c>
      <c r="D11" s="13" t="s">
        <v>88</v>
      </c>
    </row>
    <row r="12" spans="1:4" ht="34.5" customHeight="1">
      <c r="A12" s="28" t="s">
        <v>87</v>
      </c>
      <c r="B12" s="19"/>
      <c r="C12" s="12">
        <f>IF(B8&lt;B7*30%,0,B8-C11-C10)</f>
        <v>40000</v>
      </c>
      <c r="D12" s="13" t="s">
        <v>85</v>
      </c>
    </row>
    <row r="13" spans="1:4" ht="27" customHeight="1">
      <c r="A13" s="38" t="s">
        <v>71</v>
      </c>
      <c r="B13" s="39"/>
      <c r="C13" s="12">
        <f>C12-SUM(C14:C23)</f>
        <v>8400</v>
      </c>
      <c r="D13" s="14"/>
    </row>
    <row r="14" spans="1:4" ht="27" customHeight="1">
      <c r="A14" s="38" t="s">
        <v>72</v>
      </c>
      <c r="B14" s="39"/>
      <c r="C14" s="12">
        <f>ROUND($C$12*0.17,0)</f>
        <v>6800</v>
      </c>
      <c r="D14" s="15"/>
    </row>
    <row r="15" spans="1:4" ht="27" customHeight="1">
      <c r="A15" s="38" t="s">
        <v>73</v>
      </c>
      <c r="B15" s="39"/>
      <c r="C15" s="12">
        <f>ROUND($C$12*0.17,0)</f>
        <v>6800</v>
      </c>
      <c r="D15" s="16"/>
    </row>
    <row r="16" spans="1:4" ht="27" customHeight="1">
      <c r="A16" s="38" t="s">
        <v>74</v>
      </c>
      <c r="B16" s="39"/>
      <c r="C16" s="12">
        <f>ROUND($C$12*0.09,0)</f>
        <v>3600</v>
      </c>
      <c r="D16" s="16"/>
    </row>
    <row r="17" spans="1:4" ht="27" customHeight="1">
      <c r="A17" s="38" t="s">
        <v>75</v>
      </c>
      <c r="B17" s="39"/>
      <c r="C17" s="12">
        <f>ROUND($C$12*0.08,0)</f>
        <v>3200</v>
      </c>
      <c r="D17" s="16"/>
    </row>
    <row r="18" spans="1:4" ht="80.25" customHeight="1">
      <c r="A18" s="38" t="s">
        <v>76</v>
      </c>
      <c r="B18" s="39"/>
      <c r="C18" s="12">
        <f>ROUND($C$12*0.08,0)</f>
        <v>3200</v>
      </c>
      <c r="D18" s="17" t="s">
        <v>82</v>
      </c>
    </row>
    <row r="19" spans="1:4" ht="23.25" customHeight="1">
      <c r="A19" s="38" t="s">
        <v>77</v>
      </c>
      <c r="B19" s="39"/>
      <c r="C19" s="12">
        <f>ROUND($C$12*0.04,0)</f>
        <v>1600</v>
      </c>
      <c r="D19" s="16"/>
    </row>
    <row r="20" spans="1:4" ht="23.25" customHeight="1">
      <c r="A20" s="38" t="s">
        <v>78</v>
      </c>
      <c r="B20" s="39"/>
      <c r="C20" s="12">
        <f>ROUND($C$12*0.04,0)</f>
        <v>1600</v>
      </c>
      <c r="D20" s="16"/>
    </row>
    <row r="21" spans="1:4" ht="23.25" customHeight="1">
      <c r="A21" s="38" t="s">
        <v>79</v>
      </c>
      <c r="B21" s="39"/>
      <c r="C21" s="12">
        <f>ROUND($C$12*0.04,0)</f>
        <v>1600</v>
      </c>
      <c r="D21" s="16"/>
    </row>
    <row r="22" spans="1:4" ht="23.25" customHeight="1">
      <c r="A22" s="38" t="s">
        <v>80</v>
      </c>
      <c r="B22" s="39"/>
      <c r="C22" s="12">
        <f>ROUND($C$12*0.04,0)</f>
        <v>1600</v>
      </c>
      <c r="D22" s="16"/>
    </row>
    <row r="23" spans="1:4" ht="23.25" customHeight="1">
      <c r="A23" s="38" t="s">
        <v>81</v>
      </c>
      <c r="B23" s="39"/>
      <c r="C23" s="12">
        <f>ROUND($C$12*0.04,0)</f>
        <v>1600</v>
      </c>
      <c r="D23" s="16"/>
    </row>
    <row r="24" spans="1:4" ht="34.5" customHeight="1">
      <c r="A24" s="35" t="s">
        <v>68</v>
      </c>
      <c r="B24" s="36"/>
      <c r="C24" s="18">
        <f>SUM(C10:C12)</f>
        <v>300000</v>
      </c>
      <c r="D24" s="29" t="s">
        <v>69</v>
      </c>
    </row>
    <row r="25" spans="1:4" ht="20.25" customHeight="1">
      <c r="A25" s="40" t="s">
        <v>89</v>
      </c>
      <c r="B25" s="40"/>
      <c r="C25" s="40"/>
      <c r="D25" s="40"/>
    </row>
    <row r="26" spans="1:4" ht="20.25" customHeight="1">
      <c r="A26" s="41" t="s">
        <v>35</v>
      </c>
      <c r="B26" s="41"/>
      <c r="C26" s="41"/>
      <c r="D26" s="41"/>
    </row>
    <row r="27" spans="1:4" ht="16.5">
      <c r="A27" s="30" t="s">
        <v>70</v>
      </c>
      <c r="B27" s="30"/>
      <c r="C27" s="30"/>
      <c r="D27" s="30"/>
    </row>
  </sheetData>
  <sheetProtection/>
  <protectedRanges>
    <protectedRange sqref="B7:B8" name="範圍1"/>
  </protectedRanges>
  <mergeCells count="19">
    <mergeCell ref="A2:D2"/>
    <mergeCell ref="A3:D3"/>
    <mergeCell ref="A4:C4"/>
    <mergeCell ref="A5:D5"/>
    <mergeCell ref="A13:B13"/>
    <mergeCell ref="A14:B14"/>
    <mergeCell ref="A15:B15"/>
    <mergeCell ref="A16:B16"/>
    <mergeCell ref="A17:B17"/>
    <mergeCell ref="A18:B18"/>
    <mergeCell ref="A19:B19"/>
    <mergeCell ref="A20:B20"/>
    <mergeCell ref="A27:D27"/>
    <mergeCell ref="A21:B21"/>
    <mergeCell ref="A22:B22"/>
    <mergeCell ref="A23:B23"/>
    <mergeCell ref="A24:B24"/>
    <mergeCell ref="A25:D25"/>
    <mergeCell ref="A26:D26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25" sqref="G25"/>
    </sheetView>
  </sheetViews>
  <sheetFormatPr defaultColWidth="9.00390625" defaultRowHeight="16.5"/>
  <cols>
    <col min="1" max="1" width="26.875" style="3" customWidth="1"/>
    <col min="2" max="2" width="13.75390625" style="2" customWidth="1"/>
    <col min="3" max="3" width="20.00390625" style="3" customWidth="1"/>
    <col min="4" max="4" width="31.375" style="3" customWidth="1"/>
    <col min="5" max="5" width="13.25390625" style="3" bestFit="1" customWidth="1"/>
    <col min="6" max="16384" width="9.00390625" style="3" customWidth="1"/>
  </cols>
  <sheetData>
    <row r="1" ht="36" customHeight="1">
      <c r="A1" s="1" t="s">
        <v>41</v>
      </c>
    </row>
    <row r="2" spans="1:4" ht="26.25" customHeight="1">
      <c r="A2" s="37" t="s">
        <v>6</v>
      </c>
      <c r="B2" s="37"/>
      <c r="C2" s="37"/>
      <c r="D2" s="37"/>
    </row>
    <row r="3" spans="1:4" ht="30.75" customHeight="1">
      <c r="A3" s="37" t="s">
        <v>19</v>
      </c>
      <c r="B3" s="37"/>
      <c r="C3" s="37"/>
      <c r="D3" s="37"/>
    </row>
    <row r="4" spans="1:3" ht="16.5">
      <c r="A4" s="30" t="s">
        <v>8</v>
      </c>
      <c r="B4" s="30"/>
      <c r="C4" s="30"/>
    </row>
    <row r="5" spans="1:4" ht="16.5">
      <c r="A5" s="30" t="s">
        <v>0</v>
      </c>
      <c r="B5" s="30"/>
      <c r="C5" s="30"/>
      <c r="D5" s="30"/>
    </row>
    <row r="6" spans="1:4" ht="16.5">
      <c r="A6" s="4" t="s">
        <v>5</v>
      </c>
      <c r="B6" s="4"/>
      <c r="C6" s="4" t="s">
        <v>1</v>
      </c>
      <c r="D6" s="4"/>
    </row>
    <row r="7" spans="1:4" ht="16.5">
      <c r="A7" s="4" t="s">
        <v>9</v>
      </c>
      <c r="B7" s="5">
        <v>200000</v>
      </c>
      <c r="C7" s="4"/>
      <c r="D7" s="4"/>
    </row>
    <row r="8" spans="1:3" ht="16.5">
      <c r="A8" s="6" t="s">
        <v>10</v>
      </c>
      <c r="B8" s="7">
        <v>70000</v>
      </c>
      <c r="C8" s="6"/>
    </row>
    <row r="9" spans="1:4" s="2" customFormat="1" ht="34.5" customHeight="1">
      <c r="A9" s="8" t="s">
        <v>2</v>
      </c>
      <c r="B9" s="9" t="s">
        <v>7</v>
      </c>
      <c r="C9" s="9" t="s">
        <v>3</v>
      </c>
      <c r="D9" s="10" t="s">
        <v>4</v>
      </c>
    </row>
    <row r="10" spans="1:4" ht="34.5" customHeight="1">
      <c r="A10" s="11" t="s">
        <v>11</v>
      </c>
      <c r="B10" s="19">
        <v>0.2</v>
      </c>
      <c r="C10" s="12">
        <f>ROUND(B7*B10,0)</f>
        <v>40000</v>
      </c>
      <c r="D10" s="13" t="s">
        <v>12</v>
      </c>
    </row>
    <row r="11" spans="1:4" ht="34.5" customHeight="1">
      <c r="A11" s="11" t="s">
        <v>15</v>
      </c>
      <c r="B11" s="19">
        <v>0.05</v>
      </c>
      <c r="C11" s="12">
        <f>ROUND($B$7*B11,0)</f>
        <v>10000</v>
      </c>
      <c r="D11" s="13"/>
    </row>
    <row r="12" spans="1:4" ht="34.5" customHeight="1">
      <c r="A12" s="11" t="s">
        <v>16</v>
      </c>
      <c r="B12" s="19">
        <v>0.05</v>
      </c>
      <c r="C12" s="12">
        <f>ROUND($B$7*B12,0)</f>
        <v>10000</v>
      </c>
      <c r="D12" s="13" t="s">
        <v>14</v>
      </c>
    </row>
    <row r="13" spans="1:4" ht="34.5" customHeight="1">
      <c r="A13" s="11" t="s">
        <v>17</v>
      </c>
      <c r="B13" s="19">
        <v>0.05</v>
      </c>
      <c r="C13" s="12">
        <f>ROUND($B$7*B13,0)</f>
        <v>10000</v>
      </c>
      <c r="D13" s="13" t="s">
        <v>13</v>
      </c>
    </row>
    <row r="14" spans="1:4" ht="34.5" customHeight="1">
      <c r="A14" s="38" t="s">
        <v>71</v>
      </c>
      <c r="B14" s="39"/>
      <c r="C14" s="12">
        <f>ROUND($C$13*0.21,0)</f>
        <v>2100</v>
      </c>
      <c r="D14" s="14"/>
    </row>
    <row r="15" spans="1:4" ht="34.5" customHeight="1">
      <c r="A15" s="38" t="s">
        <v>72</v>
      </c>
      <c r="B15" s="39"/>
      <c r="C15" s="12">
        <f>ROUND($C$13*0.17,0)</f>
        <v>1700</v>
      </c>
      <c r="D15" s="15"/>
    </row>
    <row r="16" spans="1:4" ht="34.5" customHeight="1">
      <c r="A16" s="38" t="s">
        <v>73</v>
      </c>
      <c r="B16" s="39"/>
      <c r="C16" s="12">
        <f>ROUND($C$13*0.17,0)</f>
        <v>1700</v>
      </c>
      <c r="D16" s="16"/>
    </row>
    <row r="17" spans="1:4" ht="34.5" customHeight="1">
      <c r="A17" s="38" t="s">
        <v>74</v>
      </c>
      <c r="B17" s="39"/>
      <c r="C17" s="12">
        <f>ROUND($C$13*0.09,0)</f>
        <v>900</v>
      </c>
      <c r="D17" s="16"/>
    </row>
    <row r="18" spans="1:4" ht="34.5" customHeight="1">
      <c r="A18" s="38" t="s">
        <v>75</v>
      </c>
      <c r="B18" s="39"/>
      <c r="C18" s="12">
        <f>ROUND($C$13*0.08,0)</f>
        <v>800</v>
      </c>
      <c r="D18" s="16"/>
    </row>
    <row r="19" spans="1:4" ht="73.5" customHeight="1">
      <c r="A19" s="38" t="s">
        <v>76</v>
      </c>
      <c r="B19" s="39"/>
      <c r="C19" s="12">
        <f>ROUND($C$13*0.08,0)</f>
        <v>800</v>
      </c>
      <c r="D19" s="17" t="s">
        <v>82</v>
      </c>
    </row>
    <row r="20" spans="1:4" ht="34.5" customHeight="1">
      <c r="A20" s="38" t="s">
        <v>77</v>
      </c>
      <c r="B20" s="39"/>
      <c r="C20" s="12">
        <f>ROUND($C$13*0.04,0)</f>
        <v>400</v>
      </c>
      <c r="D20" s="16"/>
    </row>
    <row r="21" spans="1:4" ht="34.5" customHeight="1">
      <c r="A21" s="38" t="s">
        <v>78</v>
      </c>
      <c r="B21" s="39"/>
      <c r="C21" s="12">
        <f>ROUND($C$13*0.04,0)</f>
        <v>400</v>
      </c>
      <c r="D21" s="16"/>
    </row>
    <row r="22" spans="1:4" ht="34.5" customHeight="1">
      <c r="A22" s="38" t="s">
        <v>79</v>
      </c>
      <c r="B22" s="39"/>
      <c r="C22" s="12">
        <f>ROUND($C$13*0.04,0)</f>
        <v>400</v>
      </c>
      <c r="D22" s="16"/>
    </row>
    <row r="23" spans="1:4" ht="34.5" customHeight="1">
      <c r="A23" s="38" t="s">
        <v>80</v>
      </c>
      <c r="B23" s="39"/>
      <c r="C23" s="12">
        <f>ROUND($C$13*0.04,0)</f>
        <v>400</v>
      </c>
      <c r="D23" s="16"/>
    </row>
    <row r="24" spans="1:5" ht="34.5" customHeight="1">
      <c r="A24" s="38" t="s">
        <v>81</v>
      </c>
      <c r="B24" s="39"/>
      <c r="C24" s="12">
        <f>ROUND($C$13*0.04,0)</f>
        <v>400</v>
      </c>
      <c r="D24" s="16"/>
      <c r="E24" s="3">
        <f>SUM(C14:C24)</f>
        <v>10000</v>
      </c>
    </row>
    <row r="25" spans="1:4" ht="34.5" customHeight="1">
      <c r="A25" s="35" t="s">
        <v>18</v>
      </c>
      <c r="B25" s="36"/>
      <c r="C25" s="18">
        <f>SUM(C10:C13)</f>
        <v>70000</v>
      </c>
      <c r="D25" s="22" t="s">
        <v>33</v>
      </c>
    </row>
    <row r="26" spans="1:4" ht="20.25" customHeight="1">
      <c r="A26" s="40" t="s">
        <v>89</v>
      </c>
      <c r="B26" s="40"/>
      <c r="C26" s="40"/>
      <c r="D26" s="40"/>
    </row>
    <row r="27" spans="1:4" ht="20.25" customHeight="1">
      <c r="A27" s="41" t="s">
        <v>35</v>
      </c>
      <c r="B27" s="41"/>
      <c r="C27" s="41"/>
      <c r="D27" s="41"/>
    </row>
    <row r="28" spans="1:4" ht="16.5">
      <c r="A28" s="30" t="s">
        <v>34</v>
      </c>
      <c r="B28" s="30"/>
      <c r="C28" s="30"/>
      <c r="D28" s="30"/>
    </row>
  </sheetData>
  <sheetProtection formatCells="0"/>
  <protectedRanges>
    <protectedRange sqref="B7:B8" name="範圍1"/>
  </protectedRanges>
  <mergeCells count="19">
    <mergeCell ref="A21:B21"/>
    <mergeCell ref="A16:B16"/>
    <mergeCell ref="A17:B17"/>
    <mergeCell ref="A28:D28"/>
    <mergeCell ref="A23:B23"/>
    <mergeCell ref="A24:B24"/>
    <mergeCell ref="A26:D26"/>
    <mergeCell ref="A27:D27"/>
    <mergeCell ref="A25:B25"/>
    <mergeCell ref="A22:B22"/>
    <mergeCell ref="A19:B19"/>
    <mergeCell ref="A20:B20"/>
    <mergeCell ref="A18:B18"/>
    <mergeCell ref="A2:D2"/>
    <mergeCell ref="A3:D3"/>
    <mergeCell ref="A4:C4"/>
    <mergeCell ref="A5:D5"/>
    <mergeCell ref="A14:B14"/>
    <mergeCell ref="A15:B15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ACC-2</cp:lastModifiedBy>
  <cp:lastPrinted>2024-04-09T02:49:10Z</cp:lastPrinted>
  <dcterms:created xsi:type="dcterms:W3CDTF">2003-07-15T09:59:26Z</dcterms:created>
  <dcterms:modified xsi:type="dcterms:W3CDTF">2024-04-09T02:49:18Z</dcterms:modified>
  <cp:category/>
  <cp:version/>
  <cp:contentType/>
  <cp:contentStatus/>
</cp:coreProperties>
</file>